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86" yWindow="65521" windowWidth="11160" windowHeight="6195" tabRatio="865" firstSheet="15" activeTab="16"/>
  </bookViews>
  <sheets>
    <sheet name="Bevételek Össz." sheetId="1" r:id="rId1"/>
    <sheet name="Kiadások Össz." sheetId="2" r:id="rId2"/>
    <sheet name="Önk bev." sheetId="3" r:id="rId3"/>
    <sheet name="Önk kiad." sheetId="4" r:id="rId4"/>
    <sheet name="PH" sheetId="5" r:id="rId5"/>
    <sheet name="Óvoda" sheetId="6" r:id="rId6"/>
    <sheet name="Humán Szolgáltató" sheetId="7" r:id="rId7"/>
    <sheet name="Könyvtár" sheetId="8" r:id="rId8"/>
    <sheet name="Áll.tám." sheetId="9" r:id="rId9"/>
    <sheet name="Felújítások" sheetId="10" r:id="rId10"/>
    <sheet name="Felhalm.kiad." sheetId="11" r:id="rId11"/>
    <sheet name="Áht 23§f" sheetId="12" r:id="rId12"/>
    <sheet name="7)Pénzben és term." sheetId="13" r:id="rId13"/>
    <sheet name="Működési mérleg" sheetId="14" r:id="rId14"/>
    <sheet name="Felhalmozási mérleg" sheetId="15" r:id="rId15"/>
    <sheet name="Többéves kihat.j.köt." sheetId="16" r:id="rId16"/>
    <sheet name="Hitelállomány" sheetId="17" r:id="rId17"/>
    <sheet name="Várható 2 év ei." sheetId="18" r:id="rId18"/>
    <sheet name="előir.felh.ütemterv" sheetId="19" r:id="rId19"/>
    <sheet name="Unió" sheetId="20" r:id="rId20"/>
    <sheet name="Közvetett támogatás" sheetId="21" r:id="rId21"/>
    <sheet name="létszám" sheetId="22" r:id="rId22"/>
    <sheet name="köt-nemköt" sheetId="23" r:id="rId23"/>
    <sheet name="likviditás" sheetId="24" r:id="rId24"/>
    <sheet name="hitelkorlát" sheetId="25" r:id="rId25"/>
  </sheets>
  <externalReferences>
    <externalReference r:id="rId28"/>
  </externalReferences>
  <definedNames>
    <definedName name="_xlnm.Print_Titles" localSheetId="10">'Felhalm.kiad.'!$1:$2</definedName>
    <definedName name="_xlnm.Print_Titles" localSheetId="22">'köt-nemköt'!$4:$5</definedName>
    <definedName name="_xlnm.Print_Titles" localSheetId="21">'létszám'!$1:$2</definedName>
    <definedName name="_xlnm.Print_Area" localSheetId="15">'Többéves kihat.j.köt.'!$A$1:$I$18</definedName>
    <definedName name="_xlnm.Print_Area" localSheetId="17">'Várható 2 év ei.'!$A$1:$D$46</definedName>
    <definedName name="Verzió" localSheetId="23">#REF!</definedName>
    <definedName name="Verzió">#REF!</definedName>
  </definedNames>
  <calcPr fullCalcOnLoad="1"/>
</workbook>
</file>

<file path=xl/sharedStrings.xml><?xml version="1.0" encoding="utf-8"?>
<sst xmlns="http://schemas.openxmlformats.org/spreadsheetml/2006/main" count="1971" uniqueCount="666">
  <si>
    <t>Eredeti</t>
  </si>
  <si>
    <t>Módosított</t>
  </si>
  <si>
    <t>Teljesítés</t>
  </si>
  <si>
    <t>Kötött felhasználású támogatás</t>
  </si>
  <si>
    <t>Egyéb költségvetési támogatás</t>
  </si>
  <si>
    <t>Bevételek összesen</t>
  </si>
  <si>
    <t>Előirányzat csoport száma</t>
  </si>
  <si>
    <t>Kiemelt előirányzat száma</t>
  </si>
  <si>
    <t>Előirányzat</t>
  </si>
  <si>
    <t>1.</t>
  </si>
  <si>
    <t>Működési bevételek</t>
  </si>
  <si>
    <t>2.</t>
  </si>
  <si>
    <t>3.</t>
  </si>
  <si>
    <t>Támogatások</t>
  </si>
  <si>
    <t>4.</t>
  </si>
  <si>
    <t>5.</t>
  </si>
  <si>
    <t>6.</t>
  </si>
  <si>
    <t>7.</t>
  </si>
  <si>
    <t>8.</t>
  </si>
  <si>
    <t>Felhalm. és tőke jell. bevételek.</t>
  </si>
  <si>
    <t>Elkülönített állami pénzalapoktól átvett</t>
  </si>
  <si>
    <t>ezer forint</t>
  </si>
  <si>
    <t>Előirányzat-csoport, kiemelt előitányzat megnevezése</t>
  </si>
  <si>
    <t>Teljesítés a módosított százalékában</t>
  </si>
  <si>
    <t>Személyi juttatás</t>
  </si>
  <si>
    <t>Felhalmozási célú kiadások</t>
  </si>
  <si>
    <t>Beruházási kiadások</t>
  </si>
  <si>
    <t>Fejlesztési célú hitel visszafizetése</t>
  </si>
  <si>
    <t>Kiadások összesen</t>
  </si>
  <si>
    <t>Ebből:</t>
  </si>
  <si>
    <t>Közalkalmazott</t>
  </si>
  <si>
    <t>9.</t>
  </si>
  <si>
    <t>Köztisztviselő</t>
  </si>
  <si>
    <t>Munka törvénykönyve hatálya alá tartozó</t>
  </si>
  <si>
    <t>Polgármester</t>
  </si>
  <si>
    <t>Alpolgármester</t>
  </si>
  <si>
    <t>Civil szervezetek</t>
  </si>
  <si>
    <t>Kalocsa Róza Kht.</t>
  </si>
  <si>
    <t>Sport</t>
  </si>
  <si>
    <t>Humán Szolgáltató Központ</t>
  </si>
  <si>
    <t>1.cím Polgármesteri Hivatal</t>
  </si>
  <si>
    <t>Városi Könyvtár</t>
  </si>
  <si>
    <t xml:space="preserve">Létszámkeret </t>
  </si>
  <si>
    <t>Önkormányzati képviselők</t>
  </si>
  <si>
    <t>BURSA</t>
  </si>
  <si>
    <t>Költségvetési bevételek összesen</t>
  </si>
  <si>
    <t>Költségvetési kiadások összesen</t>
  </si>
  <si>
    <t>KIADÁSOK</t>
  </si>
  <si>
    <t>BEVÉTELEK</t>
  </si>
  <si>
    <t>Finanszírozási kiadások</t>
  </si>
  <si>
    <t>Fejlesztési célú hitel visszafizetése, kötvénybeváltás</t>
  </si>
  <si>
    <t>Sorszám</t>
  </si>
  <si>
    <t>Felújítási cél megnevezése</t>
  </si>
  <si>
    <t>Érintett cím</t>
  </si>
  <si>
    <t>Cím száma, neve</t>
  </si>
  <si>
    <t>Összesen</t>
  </si>
  <si>
    <t>Sor-sz</t>
  </si>
  <si>
    <t>Cím</t>
  </si>
  <si>
    <t>Cím státusza</t>
  </si>
  <si>
    <t>Bevétel jogcímei</t>
  </si>
  <si>
    <t>Állami támogatási összeg</t>
  </si>
  <si>
    <t>Összes támogatás</t>
  </si>
  <si>
    <t>Sor-       szám</t>
  </si>
  <si>
    <t>Kötelezettség jogcíme</t>
  </si>
  <si>
    <t>Kötelezettség vállalás éve</t>
  </si>
  <si>
    <t>Lejárat</t>
  </si>
  <si>
    <t xml:space="preserve"> </t>
  </si>
  <si>
    <t>Szennyvíz társulati hitel</t>
  </si>
  <si>
    <t>összesen</t>
  </si>
  <si>
    <t>Felvétel éve</t>
  </si>
  <si>
    <t>Lejárat éve</t>
  </si>
  <si>
    <t xml:space="preserve">Működési célú </t>
  </si>
  <si>
    <t>Fejlesztési célú</t>
  </si>
  <si>
    <t>Szennyvíz hitel</t>
  </si>
  <si>
    <t xml:space="preserve">Pénzbeni és természetbeni szociális ellátások </t>
  </si>
  <si>
    <t>Visszaigényelhető %</t>
  </si>
  <si>
    <t>Visszaigényelhető</t>
  </si>
  <si>
    <t>Eredeti Önkorm. önrész</t>
  </si>
  <si>
    <t>Törvény szerint kötelezően ellátandó feladatok</t>
  </si>
  <si>
    <t>Törvény szerint kötelezően ellátandó feladatok össz.</t>
  </si>
  <si>
    <t>Önkormányzati rendelet alapján adható támogatások</t>
  </si>
  <si>
    <t>Rendkívüli gyermekvédelmi támogatás</t>
  </si>
  <si>
    <t>Önkormányzati rendelet alapján adható támogatások össz.</t>
  </si>
  <si>
    <t>B e v é t e l e k</t>
  </si>
  <si>
    <t>K i a d á s o k</t>
  </si>
  <si>
    <t>Kiemelt előirányzat megnevezése</t>
  </si>
  <si>
    <t>Tárgyi eszköz, immat.j.értékesítés</t>
  </si>
  <si>
    <t>Pü.befektetések bevételei</t>
  </si>
  <si>
    <t>Felújítási kiadások</t>
  </si>
  <si>
    <t>Felh.c.pe.átvétel</t>
  </si>
  <si>
    <t>Felh.c.pe.átadás</t>
  </si>
  <si>
    <t>Fejlesztési hitel visszafizetés</t>
  </si>
  <si>
    <t>Fejlesztési hitel kamat</t>
  </si>
  <si>
    <t>Előző évi felhalm. Célú pm. Igényvevétele</t>
  </si>
  <si>
    <t>Fejlesztési c. hiány</t>
  </si>
  <si>
    <t>Önk.költségvetési támogatása</t>
  </si>
  <si>
    <t>Dologi kiadás</t>
  </si>
  <si>
    <t>Elkülönített áll.pénzalapoktól átvett pe.</t>
  </si>
  <si>
    <t>Műk.c.pe.átadás</t>
  </si>
  <si>
    <t>OEP-től átvett</t>
  </si>
  <si>
    <t>Ellátottak pénzbeli juttatásai</t>
  </si>
  <si>
    <t>Társadalom és szocpol.jutt.</t>
  </si>
  <si>
    <t>Előző évi műk.c.pénzmaradvány</t>
  </si>
  <si>
    <t>Tartalék</t>
  </si>
  <si>
    <t>Hiány</t>
  </si>
  <si>
    <t>Többlet</t>
  </si>
  <si>
    <t>Bevételi jogcím</t>
  </si>
  <si>
    <t>Adott kedvezmény</t>
  </si>
  <si>
    <t>Ellátottak térítési díjának, illetve kártérítésésnek méltányossági alapon történő elengedésének összege</t>
  </si>
  <si>
    <t>Lakosság részére lakásépítéshez, lakásfelújításhoz nyújtott kölcsönök elengedésének összege</t>
  </si>
  <si>
    <t>Egyéb nyújtott kedvezmény vagy kölcsön elengedésének összege</t>
  </si>
  <si>
    <t>Helyi adónál, gépjárműadónál biztosított kedvezmény, mentesség összege adónemenként</t>
  </si>
  <si>
    <t>Építményadó</t>
  </si>
  <si>
    <t>Helyi iparűzési adó</t>
  </si>
  <si>
    <t>Helyiségek, eszközök hasznosításából származó bevételből nyújtott kedvezmény, mentesség összege</t>
  </si>
  <si>
    <t>Közhatalmi bevételek</t>
  </si>
  <si>
    <t>Igazgatási szolgáltatási díj, bírság</t>
  </si>
  <si>
    <t>Működési kiadások</t>
  </si>
  <si>
    <t>Hunyadi Gimn. bérlet</t>
  </si>
  <si>
    <t>Tótkomlós hulladékkezelés</t>
  </si>
  <si>
    <t>Víz</t>
  </si>
  <si>
    <t>Irányító szervtől kapott támogatás</t>
  </si>
  <si>
    <t>Óvoda</t>
  </si>
  <si>
    <t>Meszolgker Kft.</t>
  </si>
  <si>
    <t>Egyházak</t>
  </si>
  <si>
    <t>Mezőkovácsházi Polgárőr Egyesület</t>
  </si>
  <si>
    <t>Kezességvállalások</t>
  </si>
  <si>
    <t>támogatási kölcsön nyújtás</t>
  </si>
  <si>
    <t>Munkaadókat terhelő járulék és szoc.hj</t>
  </si>
  <si>
    <t>Négy Évszak Óvoda és Bölcsőde</t>
  </si>
  <si>
    <t>Óvoda felújítás</t>
  </si>
  <si>
    <t>Köztemetés</t>
  </si>
  <si>
    <t xml:space="preserve">Vízmű Kft. </t>
  </si>
  <si>
    <t>EU önerő</t>
  </si>
  <si>
    <t>2013. évi előirányzat</t>
  </si>
  <si>
    <t>Óvodapedagógusok, és a nevelő munkát segítők bértámogatása</t>
  </si>
  <si>
    <t>Óvodaműködtetési támogatás</t>
  </si>
  <si>
    <t>Önkormányzati hivatal működésének támogatása</t>
  </si>
  <si>
    <t>forint</t>
  </si>
  <si>
    <t>Település üzemeltetéshez kapcsolódó feladatellátás támogatása</t>
  </si>
  <si>
    <t>Beszámítás</t>
  </si>
  <si>
    <t>Egyéb kötelező önkormányzati feladatok támogatása</t>
  </si>
  <si>
    <t>Helyi önkormányzatok működésének általános támogatása</t>
  </si>
  <si>
    <t>Települési önkormányzatok egyes köznevelési és gyermekétkeztetési feladatainak támogatása</t>
  </si>
  <si>
    <t>Egyes szociális és gyermekjóléti feladatok támogatása</t>
  </si>
  <si>
    <t>Települési önkormányzatok szociális és gyermekjóléti feladatainak támogatása</t>
  </si>
  <si>
    <t>felh.kötvény beváltás (52,47%)</t>
  </si>
  <si>
    <t>Könyvtári, közművelődési és múzeumi feladatok támogatása</t>
  </si>
  <si>
    <t>Települési önkormányzatok kulturális feladatainak támogatása</t>
  </si>
  <si>
    <t>Üdülőhelyi feladatok támogatása</t>
  </si>
  <si>
    <t>Működési célú hitelek, kötvény visszafizetése</t>
  </si>
  <si>
    <t>1.cím Önkormányzat</t>
  </si>
  <si>
    <t>Felh.c.pe.átvétel, támogatások visszatérülése</t>
  </si>
  <si>
    <t>Működési támogatás</t>
  </si>
  <si>
    <t xml:space="preserve"> - Ebből működőképesség megőrzéséhez adható tám.</t>
  </si>
  <si>
    <t>Felhalmozási támogatás</t>
  </si>
  <si>
    <t>Maradvány műk.c.igénybevétel</t>
  </si>
  <si>
    <t>Műk.c.hitel felvétel</t>
  </si>
  <si>
    <t>Felhalmozási célú finanszírozási bevétel</t>
  </si>
  <si>
    <t>Működési célú finanszírozási bevétel</t>
  </si>
  <si>
    <t>Maradvány felh.c. igénybevétel</t>
  </si>
  <si>
    <t>Felh.c.hitel felvétel</t>
  </si>
  <si>
    <t>Függő, átfutó, kiegyenlítő bevétel</t>
  </si>
  <si>
    <t>Átengedett közhatalmi bevételek</t>
  </si>
  <si>
    <t>Bírságbevétel</t>
  </si>
  <si>
    <t>Egyéb közhatalmi bevételek</t>
  </si>
  <si>
    <t>Felhalmozási bevételek.</t>
  </si>
  <si>
    <t xml:space="preserve"> - Ebből műk.c.kamat</t>
  </si>
  <si>
    <t xml:space="preserve"> - Ebből felh.c.kamat</t>
  </si>
  <si>
    <t>Strand</t>
  </si>
  <si>
    <t>Irányítószervi támogatás</t>
  </si>
  <si>
    <t>Működési</t>
  </si>
  <si>
    <t xml:space="preserve">Felhalmozási  </t>
  </si>
  <si>
    <t>Függő, átfutó, kiegyenlítő kiadás</t>
  </si>
  <si>
    <t>10.</t>
  </si>
  <si>
    <t>11.</t>
  </si>
  <si>
    <t>Adósságkonszolidáció közp.felhalm.tám.</t>
  </si>
  <si>
    <t>K1. Személyi jell. juttatások</t>
  </si>
  <si>
    <t>K2. Munkaadókat terhelő járulékok és szoc.hozzájár.adó</t>
  </si>
  <si>
    <t>K3. Dologi jellegű kiadások</t>
  </si>
  <si>
    <t>K4. Ellátottak juttatása</t>
  </si>
  <si>
    <t>K5. Támogatásértékű műk.kiadás</t>
  </si>
  <si>
    <t>K5. Működési célú pénzeszköz átadás áht-n kívül</t>
  </si>
  <si>
    <t>K6. Beruházás</t>
  </si>
  <si>
    <t>K7. Felújítás</t>
  </si>
  <si>
    <t>K8. Támogatásértékű felhalmozási kiadások összesen</t>
  </si>
  <si>
    <t>B1. Támogatásértékű működési bevétel</t>
  </si>
  <si>
    <t>B3. Közhatalmi bevételek</t>
  </si>
  <si>
    <t>B4. Működési bevételek</t>
  </si>
  <si>
    <t>B6. Működési célú átvétel áht-n kívül</t>
  </si>
  <si>
    <t>B5. Tárgyi eszköz, föld ért.</t>
  </si>
  <si>
    <t>B5. Pénzügyi befektetések bevétele</t>
  </si>
  <si>
    <t>B5. Önkormányzatok sajátos felhalmozási és tőke bevételei</t>
  </si>
  <si>
    <t>Önk.költségvetési támogatása műk.</t>
  </si>
  <si>
    <t>Önk.költségvetési támogatása felh</t>
  </si>
  <si>
    <t>B2. Felh.c.pénzeszköz átvétel áht.-n belül</t>
  </si>
  <si>
    <t>B7. Felh.c.pénzeszköz átvétel áht.-n kívül</t>
  </si>
  <si>
    <t>Egyéb működési célú pénzeszköz átvétel áht-n belül</t>
  </si>
  <si>
    <t>Vagyoni típusú adók (ép.,ip.)</t>
  </si>
  <si>
    <t>Termék, szolg. adói</t>
  </si>
  <si>
    <t>B8. Finanszírozási bevételek</t>
  </si>
  <si>
    <t>Gyermektartásdíj visszafizetés</t>
  </si>
  <si>
    <t>K6. Befektetési célú részesedés vásárlás</t>
  </si>
  <si>
    <t>Elvonások, befizetések</t>
  </si>
  <si>
    <t xml:space="preserve">Működési bevétel </t>
  </si>
  <si>
    <t>Helyi önk.által nyújtott egyéb ellátás</t>
  </si>
  <si>
    <t>Idősek távfelügyelete</t>
  </si>
  <si>
    <t>Térfigyelő rendszer</t>
  </si>
  <si>
    <t>12.</t>
  </si>
  <si>
    <t>13.</t>
  </si>
  <si>
    <t>Mindösszesen:</t>
  </si>
  <si>
    <t>Adósságot keletkeztethető ügylet összege</t>
  </si>
  <si>
    <t>Fejlesztés megnevezése</t>
  </si>
  <si>
    <t>6. sz. melléklet</t>
  </si>
  <si>
    <t>Forráshiány</t>
  </si>
  <si>
    <t>Önkormányzat kiadásai Ö S S Z E S E N</t>
  </si>
  <si>
    <t>Önkormányzat bevételei Ö S S Z E S E N</t>
  </si>
  <si>
    <t>Felhalmozási célú kiadások ö s s z e s e n</t>
  </si>
  <si>
    <t>Tartalékok</t>
  </si>
  <si>
    <t>Hosszú lejáratú értékpapírok beváltása</t>
  </si>
  <si>
    <t>Hosszú lejáratú hitel  kamata</t>
  </si>
  <si>
    <t>Hosszú lejáratú hitel visszafizetése</t>
  </si>
  <si>
    <t>Felhalmozási célú kölcsönök nyújtása és törlesztése</t>
  </si>
  <si>
    <t>Felhalmozási célú bevételek ö s s z e s e n</t>
  </si>
  <si>
    <t>Felhalmozási célú előző évi pénzmaradvány igénybevétele</t>
  </si>
  <si>
    <t>Hosszú lejáratú hitel</t>
  </si>
  <si>
    <t>II. Felhalmozási célú bevételek és kiadások</t>
  </si>
  <si>
    <t>Működési célú kiadások ö s s z e s e n</t>
  </si>
  <si>
    <t>Rövid lejáratú értékpapírok beváltása, vásárlása, működési kötvény beváltás</t>
  </si>
  <si>
    <t>Működési hitel kamata</t>
  </si>
  <si>
    <t>Működési célú kölcsönök nyújtása és törlesztése</t>
  </si>
  <si>
    <t>Támogatásértékű működési kiadás</t>
  </si>
  <si>
    <t>Munkaadókat terhelő járulékok és szoc. hj. adó</t>
  </si>
  <si>
    <t>Személyi juttatások</t>
  </si>
  <si>
    <t>Működési célú bevételek ö s s z e s e n</t>
  </si>
  <si>
    <t>Működési célú előző évi pénzmaradvány igénybevétele</t>
  </si>
  <si>
    <t>Rövid lejáratú értékpapírok értékesítése, kibocsátása</t>
  </si>
  <si>
    <t>Rövid lejáratú hitel</t>
  </si>
  <si>
    <t>Közhatalmi bevétel (ig.szolg. díj, önk.sajátos műk. bev.)</t>
  </si>
  <si>
    <t>I. Működési bevételek és kiadások</t>
  </si>
  <si>
    <t>Megnevezés</t>
  </si>
  <si>
    <t>Egyenleg</t>
  </si>
  <si>
    <t>Kiadás</t>
  </si>
  <si>
    <t>Bevétel</t>
  </si>
  <si>
    <t>Nyitó</t>
  </si>
  <si>
    <t>Összesen:</t>
  </si>
  <si>
    <t>Általános tartalék</t>
  </si>
  <si>
    <t>Finanszírozási kiadás</t>
  </si>
  <si>
    <t>Kölcsönnyújtás</t>
  </si>
  <si>
    <t>Felh.c.pénzeszköz átadás</t>
  </si>
  <si>
    <t>Beruházás</t>
  </si>
  <si>
    <t>Felújítás</t>
  </si>
  <si>
    <t>Műk.c. pénzeszköz átadás</t>
  </si>
  <si>
    <t>Dologi kiadások</t>
  </si>
  <si>
    <t>Munkaadókat terhelő járulékok, szoc.hj. adó</t>
  </si>
  <si>
    <t>december</t>
  </si>
  <si>
    <t>november</t>
  </si>
  <si>
    <t>október</t>
  </si>
  <si>
    <t>szeptem.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</si>
  <si>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</si>
  <si>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</si>
  <si>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</si>
  <si>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</si>
  <si>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</si>
  <si>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</si>
  <si>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</si>
  <si>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</si>
  <si>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Kiadások:</t>
  </si>
  <si>
    <t>Hitel igénybevétel</t>
  </si>
  <si>
    <t>Pénzmaradvány igénybevétel</t>
  </si>
  <si>
    <t>Felhalmozási és tőke jellegű bevételek</t>
  </si>
  <si>
    <t>Műk.c.átvett pénzeszközök áht-n kívül</t>
  </si>
  <si>
    <t>Támogatásértékű működési bevétel</t>
  </si>
  <si>
    <t>Bevételek:</t>
  </si>
  <si>
    <t>Mezőkovácsháza Város Önkormányzata</t>
  </si>
  <si>
    <t>Önkormányzati támogatás összege</t>
  </si>
  <si>
    <t>Támogatott gazdasági társaság</t>
  </si>
  <si>
    <t>Projekt megnevezése</t>
  </si>
  <si>
    <t>Európai Uniós támogatással megvalósuló projekthez történő hozzájárulás</t>
  </si>
  <si>
    <t>Programok bevételei</t>
  </si>
  <si>
    <t>Programok kiadásai</t>
  </si>
  <si>
    <t>Programok megnevezése</t>
  </si>
  <si>
    <t>Gépkocsivezető</t>
  </si>
  <si>
    <t>Takarító</t>
  </si>
  <si>
    <t>Ügyviteli alkalmazott</t>
  </si>
  <si>
    <t>Aljegyző</t>
  </si>
  <si>
    <t>Jegyző</t>
  </si>
  <si>
    <t>Könyvtáros</t>
  </si>
  <si>
    <t>Gazdasági szervezet</t>
  </si>
  <si>
    <t>Szoc. étkeztetés</t>
  </si>
  <si>
    <t>Személyi segítő</t>
  </si>
  <si>
    <t>Támogató szolgálat szakmai vezető</t>
  </si>
  <si>
    <t>Gondozó</t>
  </si>
  <si>
    <t>Családsegítő</t>
  </si>
  <si>
    <t>Gondozónő-házi segítségnyújtás</t>
  </si>
  <si>
    <t>Védőnő</t>
  </si>
  <si>
    <t>takarító</t>
  </si>
  <si>
    <t>gondozónő</t>
  </si>
  <si>
    <t>Bölcsődei szakmai vezető</t>
  </si>
  <si>
    <t>Óvodatitkár</t>
  </si>
  <si>
    <t>Dajka</t>
  </si>
  <si>
    <t>Óvónő</t>
  </si>
  <si>
    <t>álláshely</t>
  </si>
  <si>
    <t>hatálya alá tartozó</t>
  </si>
  <si>
    <t>Egyéb foglalkoztatás</t>
  </si>
  <si>
    <t>Munka törvénykönyv</t>
  </si>
  <si>
    <t>Közalkalmazotti</t>
  </si>
  <si>
    <t>Össz:</t>
  </si>
  <si>
    <t>Üdültetés</t>
  </si>
  <si>
    <t>Sajátos nevelési igényű tanulók alapfokú okt.</t>
  </si>
  <si>
    <t>Művészetoktatás</t>
  </si>
  <si>
    <t>Napközi ell.</t>
  </si>
  <si>
    <t>Alapfokú okt.</t>
  </si>
  <si>
    <t>Csanád Vezér Általános Iskola</t>
  </si>
  <si>
    <t>össz.</t>
  </si>
  <si>
    <t>Támogató Szolgálat</t>
  </si>
  <si>
    <t xml:space="preserve">Közmunka  </t>
  </si>
  <si>
    <t>Tehetséggondozás</t>
  </si>
  <si>
    <t>Nev.Tan. működtetés</t>
  </si>
  <si>
    <t>Iskola működtetés</t>
  </si>
  <si>
    <t>HSZK iskola étkezés</t>
  </si>
  <si>
    <t>Ifj. Eü Gond</t>
  </si>
  <si>
    <t>Család és nővédelmi eü.</t>
  </si>
  <si>
    <t>Szoc. Étk.</t>
  </si>
  <si>
    <t>Idősek Nappali Ellátása</t>
  </si>
  <si>
    <t>Családsegítés</t>
  </si>
  <si>
    <t>Házi segíts.</t>
  </si>
  <si>
    <t>Össz.</t>
  </si>
  <si>
    <t>Bölcsőde</t>
  </si>
  <si>
    <t>Étkeztetés</t>
  </si>
  <si>
    <t>Nevelési Tanácsadó és Logopédiai Int.</t>
  </si>
  <si>
    <t>Román nemzetiségi önkormányzat</t>
  </si>
  <si>
    <t>Gyermektartási díj megelőleg.</t>
  </si>
  <si>
    <t>Adók illetékek</t>
  </si>
  <si>
    <t>Önkormányzat igazgatási tevékenysége</t>
  </si>
  <si>
    <t>Építéshatóság</t>
  </si>
  <si>
    <t>Polgármesteri Hivatal</t>
  </si>
  <si>
    <t>Finanszírozás</t>
  </si>
  <si>
    <t>Köztemető fenntartása</t>
  </si>
  <si>
    <t>Egyéb közösségi társadalmi tevékenység</t>
  </si>
  <si>
    <t>Sportlétesítmény működtetése</t>
  </si>
  <si>
    <t>Közművelődés támogatása</t>
  </si>
  <si>
    <t>Közmunka önerő</t>
  </si>
  <si>
    <t>START munkaprogram</t>
  </si>
  <si>
    <t>Közműfejlesztési hozzájárulás</t>
  </si>
  <si>
    <t>Ápolási díj alanyi jogon</t>
  </si>
  <si>
    <t>Időskorúak járadéka</t>
  </si>
  <si>
    <t>Fogászati alapellátás</t>
  </si>
  <si>
    <t>Orvosi ügyelet</t>
  </si>
  <si>
    <t>Bursa</t>
  </si>
  <si>
    <t>Központi ktgvetési befizetések</t>
  </si>
  <si>
    <t>Feladatra nem tervezett elszámolások</t>
  </si>
  <si>
    <t>Városgazdálkodási feladatok</t>
  </si>
  <si>
    <t>Közvilágítási feladatok</t>
  </si>
  <si>
    <t>Saját tulajdonú ingatlan adás-vétele</t>
  </si>
  <si>
    <t>TIOP esz. Besz.</t>
  </si>
  <si>
    <t>Zöldterület kezelés</t>
  </si>
  <si>
    <t>Nem lakóingatlanok üzemeltetése</t>
  </si>
  <si>
    <t>Lakóingatlanok üzemeltetése</t>
  </si>
  <si>
    <t>Buszpályaudvar üzemeltetése</t>
  </si>
  <si>
    <t>Vízforgató beruházás</t>
  </si>
  <si>
    <t>Piactér felújítás</t>
  </si>
  <si>
    <t>Üdülőterület</t>
  </si>
  <si>
    <t>Hivatali elektromos hálózat felújítás</t>
  </si>
  <si>
    <t>Műv. Ház felújítás</t>
  </si>
  <si>
    <t>Járóbeteg felújítás</t>
  </si>
  <si>
    <t>Bölcsőde beruházás</t>
  </si>
  <si>
    <t>Víztermelés- kezelés</t>
  </si>
  <si>
    <t>Mezőkovácsháza Várösi Önkormányzat</t>
  </si>
  <si>
    <t>önkorm.tám</t>
  </si>
  <si>
    <t>műk.b.+átvett.</t>
  </si>
  <si>
    <t>normatíva</t>
  </si>
  <si>
    <t>kiadás</t>
  </si>
  <si>
    <t>műk. bev.,átvett</t>
  </si>
  <si>
    <t>államigazgatási feladat</t>
  </si>
  <si>
    <t>nem kötelező feladat</t>
  </si>
  <si>
    <t>kötelező feladat</t>
  </si>
  <si>
    <t>Intézmény</t>
  </si>
  <si>
    <t>Az önkormányzat kötelező és nem kötelező fekadatellátásának bemutatása</t>
  </si>
  <si>
    <t>17. mell.</t>
  </si>
  <si>
    <t>Halmozott</t>
  </si>
  <si>
    <t>Havi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</si>
  <si>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</si>
  <si>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</si>
  <si>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</si>
  <si>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</si>
  <si>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</si>
  <si>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</si>
  <si>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</si>
  <si>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</si>
  <si>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</si>
  <si>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</si>
  <si>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</si>
  <si>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</si>
  <si>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Törlesztés</t>
  </si>
  <si>
    <t>Felvétel</t>
  </si>
  <si>
    <t>Korrigált záró egyenleg</t>
  </si>
  <si>
    <t>Finanszírozási bevétel igénybevétele</t>
  </si>
  <si>
    <t>Záró állomány</t>
  </si>
  <si>
    <t>Pénzforgalmi</t>
  </si>
  <si>
    <t>Nyitó állomány</t>
  </si>
  <si>
    <t>Jelleg</t>
  </si>
  <si>
    <t>Hónap</t>
  </si>
  <si>
    <t>Helyi önkormányzat adósságot keletkeztetett kötelezettségvállalásának felső határa (50 %-os korlát figyelembevételével)</t>
  </si>
  <si>
    <t>Kamatfizetési kötelezettség</t>
  </si>
  <si>
    <t>Előző év(ek)ben keletkezett tárgyévet terhelő fizetési kötelezettség</t>
  </si>
  <si>
    <t>Kezességvállalásból eredő fizetési kötelezettség</t>
  </si>
  <si>
    <t>Halasztott fizetés</t>
  </si>
  <si>
    <t>Pénzügyi lízing</t>
  </si>
  <si>
    <t>Adott váltó</t>
  </si>
  <si>
    <t>Hitelviszonyt megtestesítő értékpapír</t>
  </si>
  <si>
    <t>Felvett átvállalt kölcsön, és annak tőketartozása</t>
  </si>
  <si>
    <t>Felvett, átvállalt hitel és annak tőketartozása</t>
  </si>
  <si>
    <t>Saját bevétel 50 %-a</t>
  </si>
  <si>
    <t>Saját bevétel összesen</t>
  </si>
  <si>
    <t>Vállalat értékesítéséből, privatizációból származó bevétel</t>
  </si>
  <si>
    <t>Részvények, részesedések értékesítése</t>
  </si>
  <si>
    <t>a tárgyi eszközök, immateriális javak, vagyoni értékű jog értékesítése, vagyonhasznosításból származó bevétel</t>
  </si>
  <si>
    <t>Díjak, pótlékok bírságok</t>
  </si>
  <si>
    <t>Kimutatás az önkormányzat felvehető hitelének nagyságrendjéről</t>
  </si>
  <si>
    <t>19. mell.</t>
  </si>
  <si>
    <t>2016</t>
  </si>
  <si>
    <t>2017</t>
  </si>
  <si>
    <t>Kerékpárút felújítás</t>
  </si>
  <si>
    <t>Mezőkovácsháza Város Önkormányzata összesen</t>
  </si>
  <si>
    <t>I. Mezőkovácsháza Város Önkormányzata</t>
  </si>
  <si>
    <t>I. Mezőkovácsházi Polgármesteri Hivatal</t>
  </si>
  <si>
    <t>Mezőkovácsházi Városi Könyvtár</t>
  </si>
  <si>
    <t>Mezőkovácsházi Humán Szolgáltató Központ</t>
  </si>
  <si>
    <t>Mezőkovácsházi Négy Évszak Óvoda és Bölcsőde</t>
  </si>
  <si>
    <t>Pedagógiai asszisztens</t>
  </si>
  <si>
    <t>Intézményvezető</t>
  </si>
  <si>
    <t>Könyvtáros-informatikus</t>
  </si>
  <si>
    <t>Képviselők</t>
  </si>
  <si>
    <t>közfoglalkoztatás</t>
  </si>
  <si>
    <t>Ellátottak juttatása</t>
  </si>
  <si>
    <t>Előző évi kv. kiegészítések visszatérítése</t>
  </si>
  <si>
    <t>Működési célú átvét áht-n kívül</t>
  </si>
  <si>
    <t>Műk.c. pénzeszköz átadás áht-n kívül</t>
  </si>
  <si>
    <t>Tárgyi eszköz értékesítés</t>
  </si>
  <si>
    <t>Pénzügyi befektetések bevétele</t>
  </si>
  <si>
    <t>Sajátos felhalmozási és tőkejellegű bevételek</t>
  </si>
  <si>
    <t>Befektetési célú részesedés vásárlás</t>
  </si>
  <si>
    <t>Hitel visszafizetése</t>
  </si>
  <si>
    <t>Eü kistérség</t>
  </si>
  <si>
    <t>Önkormányzati segély</t>
  </si>
  <si>
    <t>Fürdő</t>
  </si>
  <si>
    <t xml:space="preserve">Önk.költségvetési támogatása </t>
  </si>
  <si>
    <t>KLIK, drogprevenció</t>
  </si>
  <si>
    <t>Műk.c.hitelfelvétel</t>
  </si>
  <si>
    <t>Önk.felhalmozási költségvetési támogatása</t>
  </si>
  <si>
    <t>Hitel állomány január 1-jén</t>
  </si>
  <si>
    <t>Jelzőrendszeres házi segítségnyújtás</t>
  </si>
  <si>
    <t>Elvonások és befizetések</t>
  </si>
  <si>
    <t>K5. Maradvány, tartalék</t>
  </si>
  <si>
    <t>Beruházási célú hiteltörlesztés összesen</t>
  </si>
  <si>
    <t>Kútfelújítás</t>
  </si>
  <si>
    <t>Jelzőrendszer-térfigyelő</t>
  </si>
  <si>
    <t>2018</t>
  </si>
  <si>
    <t>Vagyoni típusú adók (ép.)</t>
  </si>
  <si>
    <t>Termék, szolg. adói (ip.,gj.,if.,tt.)</t>
  </si>
  <si>
    <t>Önkormányzat</t>
  </si>
  <si>
    <t>beruházás</t>
  </si>
  <si>
    <t>felh.c.átadás</t>
  </si>
  <si>
    <t>KLIK</t>
  </si>
  <si>
    <t>MTE</t>
  </si>
  <si>
    <t>RNÖ</t>
  </si>
  <si>
    <t>Fogászati rendelő</t>
  </si>
  <si>
    <t>Műk.c. hitel visszafizetés</t>
  </si>
  <si>
    <t>Lakott külterülettel kapcsolatos feladat támogatása</t>
  </si>
  <si>
    <t>Szociális feladatok egyéb támogatása</t>
  </si>
  <si>
    <t>Vízmű Kft. városüzemeltetési feladatok</t>
  </si>
  <si>
    <t>Hosszabb közfoglalkoztatás</t>
  </si>
  <si>
    <t>Felhalmozási átadás</t>
  </si>
  <si>
    <t>Felh.c. pénzeszköz átadás, támogatás vissszatérítése</t>
  </si>
  <si>
    <t>Vendég étkeztetés</t>
  </si>
  <si>
    <t>Az államháztartásról szóló 2011. évi CXCV. Törvény 29/A § szerinti kimutatás</t>
  </si>
  <si>
    <t>Helyi adókból és a települési adókból származó bevétel</t>
  </si>
  <si>
    <t>osztalék, koncessziós díjak, hozambevétel</t>
  </si>
  <si>
    <t>kezességvállalással és garanciavállalással kapcsolatos megtérülés</t>
  </si>
  <si>
    <t>Egyéb beruházások, felújítások, amelyek nem tartoznak a Stabilitási tv. 3.§.(1) bekezdése alá</t>
  </si>
  <si>
    <t>Beruházások. felújítások, hosszú lejáratú működési hitel felvétel, melyek a Stabilitási tv. 3. §. (1) bekezdése szerinti adósságot keletkeztető ügyletet keletkeztethetnek:</t>
  </si>
  <si>
    <t>Pályázati előkészítés költségei</t>
  </si>
  <si>
    <t>Belterületi utak korszerűsítése</t>
  </si>
  <si>
    <t>Egészséges életmód és sportolás feltételeinek biztosítása</t>
  </si>
  <si>
    <t>Konyha</t>
  </si>
  <si>
    <t>Fogorvos</t>
  </si>
  <si>
    <t>Fogászati aszisztens</t>
  </si>
  <si>
    <t>EFI iroda adminisztrátor</t>
  </si>
  <si>
    <t>Önkormányzati közmunka programok</t>
  </si>
  <si>
    <t>út, kerékpárút</t>
  </si>
  <si>
    <t>Ingatlan értékesítés</t>
  </si>
  <si>
    <t>Idősek Klubja szakmai vezető</t>
  </si>
  <si>
    <t>Hitel megnevezése</t>
  </si>
  <si>
    <t>Beruházások. felújítások, hosszú lejáratú működési hitelfelvétel, melyek a Stabilitási tv. 3. §. (1) bekezdése szerinti adósságot keletkeztető ügyletet keletkeztethetnek</t>
  </si>
  <si>
    <t>közcélú foglalkoztatás</t>
  </si>
  <si>
    <t>2016. évi előirányzat összege</t>
  </si>
  <si>
    <t>Gyermekjóléti Közp</t>
  </si>
  <si>
    <t>Nyári gyermek étk.</t>
  </si>
  <si>
    <t>Óvoda 3. épület külső tatarozás</t>
  </si>
  <si>
    <t>Óvoda 4. épület kapu</t>
  </si>
  <si>
    <t>2016. évi Felhalmozási kiadás megnevezése</t>
  </si>
  <si>
    <t>udvari játék 4 épületben 4*600 e Ft</t>
  </si>
  <si>
    <t xml:space="preserve">2016.  évi várható  közvetett támogatások </t>
  </si>
  <si>
    <t>2016. évi előirányzat</t>
  </si>
  <si>
    <t>2016. évi eredeti</t>
  </si>
  <si>
    <t>Lakosságszám 2015. Jan. 1-jén: 6176 fő</t>
  </si>
  <si>
    <t>2016. évi előirányzatok</t>
  </si>
  <si>
    <t>Konyha tető</t>
  </si>
  <si>
    <t>Kerékpárút</t>
  </si>
  <si>
    <t>Konyha tetőszigetelés</t>
  </si>
  <si>
    <t>2016. évi várható bevételi és kiadási előirányzatainak felhasználási ütemterve</t>
  </si>
  <si>
    <t>2016. év</t>
  </si>
  <si>
    <t>Vízmű Kft</t>
  </si>
  <si>
    <t>Tárház bekötő út</t>
  </si>
  <si>
    <t>HSZK</t>
  </si>
  <si>
    <t>Szennyvíztelep komposztáló</t>
  </si>
  <si>
    <t>önkormányzat</t>
  </si>
  <si>
    <t>Szoc.szövetkezet részesedés</t>
  </si>
  <si>
    <t>Informatikai fejlesztések</t>
  </si>
  <si>
    <t>Hivatal</t>
  </si>
  <si>
    <t>Elektronikus iktatókönyv</t>
  </si>
  <si>
    <t>Önkormányzati lakhatással kapcsolatos támogatás</t>
  </si>
  <si>
    <t>Szociális ellátások összesen</t>
  </si>
  <si>
    <t>Likviditási terv 2016. év</t>
  </si>
  <si>
    <t>Műk.c.átvett áht-n belül</t>
  </si>
  <si>
    <t>Műk.c.átvett áht-n kívül</t>
  </si>
  <si>
    <t>Előző évi bérkompenzáció támogatása</t>
  </si>
  <si>
    <t>Társulás által fenntartott óvodákba bejáró gyermekek utazásának támogatása</t>
  </si>
  <si>
    <t>Kiegészítő támogatás az óvodapedagógusok minősítéséből adódó többletkiadásokhoz</t>
  </si>
  <si>
    <t>Gyermekétkeztetés támogatása</t>
  </si>
  <si>
    <t>Támogató szolgáltatás</t>
  </si>
  <si>
    <t>Támogató Szolgálat működtetése</t>
  </si>
  <si>
    <t>IX. melléklet alapján önkormányzatot megillető támogatások</t>
  </si>
  <si>
    <t>fűtő-karbantartó</t>
  </si>
  <si>
    <t>Gépkocsivezető karbantartó</t>
  </si>
  <si>
    <t>Gyermekjóléti központ</t>
  </si>
  <si>
    <t>élelmezésvezető</t>
  </si>
  <si>
    <t>szakács</t>
  </si>
  <si>
    <t>hentes</t>
  </si>
  <si>
    <t>konyhalány</t>
  </si>
  <si>
    <t>adminisztrátor</t>
  </si>
  <si>
    <t>gépkocsivezető</t>
  </si>
  <si>
    <t>A kisegítő személyzet 1 fő álláshely megszűnik 2016.02.28-án</t>
  </si>
  <si>
    <t>Összes álláshely 2016. január 01-én</t>
  </si>
  <si>
    <r>
      <t xml:space="preserve">Pilot I. 00226 </t>
    </r>
    <r>
      <rPr>
        <sz val="12"/>
        <rFont val="Times New Roman"/>
        <family val="1"/>
      </rPr>
      <t>2015.12.01-2016.02.29 11 fő napi 8 órás</t>
    </r>
  </si>
  <si>
    <r>
      <t xml:space="preserve">Pilot II. 00237 </t>
    </r>
    <r>
      <rPr>
        <sz val="12"/>
        <rFont val="Times New Roman"/>
        <family val="1"/>
      </rPr>
      <t>2015.12.01-2016.02.29 11 fő napi 8 órás</t>
    </r>
  </si>
  <si>
    <r>
      <t xml:space="preserve">Illegális hulladék 00183 </t>
    </r>
    <r>
      <rPr>
        <sz val="12"/>
        <rFont val="Times New Roman"/>
        <family val="1"/>
      </rPr>
      <t>2015.12.01-2016.02.28 15 fő napi 8 órás</t>
    </r>
  </si>
  <si>
    <r>
      <t xml:space="preserve">Közút 00184 </t>
    </r>
    <r>
      <rPr>
        <sz val="12"/>
        <rFont val="Times New Roman"/>
        <family val="1"/>
      </rPr>
      <t>2015.12.01-2016.02.29 44 fő napi 8 órás</t>
    </r>
  </si>
  <si>
    <r>
      <t xml:space="preserve">Turisztika 00180 </t>
    </r>
    <r>
      <rPr>
        <sz val="12"/>
        <rFont val="Times New Roman"/>
        <family val="1"/>
      </rPr>
      <t>2015.12.01-2016.02.29 53 fő napi 8 óra</t>
    </r>
  </si>
  <si>
    <r>
      <t xml:space="preserve">Mezőgazdaság 00149 </t>
    </r>
    <r>
      <rPr>
        <sz val="12"/>
        <rFont val="Times New Roman"/>
        <family val="1"/>
      </rPr>
      <t>2015.12.01-2016.02.29 65 fő napi 8 óra</t>
    </r>
  </si>
  <si>
    <r>
      <t xml:space="preserve">Huzamosabb idejű foglalkoztatás 00538 </t>
    </r>
    <r>
      <rPr>
        <sz val="12"/>
        <rFont val="Times New Roman"/>
        <family val="1"/>
      </rPr>
      <t>2015.12.01-2016.01.31 30 fő napi 8 órás</t>
    </r>
  </si>
  <si>
    <r>
      <t xml:space="preserve">Huzamosabb idejű foglalkoztatás 00517 </t>
    </r>
    <r>
      <rPr>
        <sz val="12"/>
        <rFont val="Times New Roman"/>
        <family val="1"/>
      </rPr>
      <t>2015.12.01-2016.02.29 9fő napi 8 órás</t>
    </r>
  </si>
  <si>
    <r>
      <t xml:space="preserve">Huzamosabb idejű foglalkoztatás 00537 </t>
    </r>
    <r>
      <rPr>
        <sz val="12"/>
        <rFont val="Times New Roman"/>
        <family val="1"/>
      </rPr>
      <t>2015.12.01-2016.02.29 15 fő napi órás</t>
    </r>
  </si>
  <si>
    <r>
      <t xml:space="preserve">Huzamosabb idejű foglalkoztatás 00546 </t>
    </r>
    <r>
      <rPr>
        <sz val="12"/>
        <rFont val="Times New Roman"/>
        <family val="1"/>
      </rPr>
      <t>2015.12.01-2016.02.29 15 fő napi 8 órás</t>
    </r>
  </si>
  <si>
    <t>Bethlen utcai szárítóüzem megközelítését biztosító ipari kiszolgáló út létesítése</t>
  </si>
  <si>
    <t>Önkormányzati intézmények energiatudatos felújítása</t>
  </si>
  <si>
    <t>Megújuló energia hasznosítása önkormányzati feladatellátásban napelemek telepítése</t>
  </si>
  <si>
    <t>Hivatal elektromos hálózat, hivatali fejlesztések</t>
  </si>
  <si>
    <t>2019</t>
  </si>
  <si>
    <t>2016.</t>
  </si>
  <si>
    <t>Háziorvosok támogatása</t>
  </si>
  <si>
    <t>Lakásfenntartási támogatás önkormányzat</t>
  </si>
  <si>
    <t>Civil szervezetek támogatása</t>
  </si>
  <si>
    <t>Ebből működési</t>
  </si>
  <si>
    <t>Ebből felhalmozási</t>
  </si>
  <si>
    <t>Ingatlanvásárlás</t>
  </si>
  <si>
    <t>Orvosok eszközbeszerzés</t>
  </si>
  <si>
    <t>Dolgozói kölcsön</t>
  </si>
  <si>
    <t>TOP pályázatok előkészítési költségei, és vidékfejlesztési pályázatok önereje (19 pályázat)</t>
  </si>
  <si>
    <t>Előző években keletkezett összes tárgyévet terhelő fizetési kötelezettség</t>
  </si>
  <si>
    <t>Tárgyévben keletkezett tárgyévet terhelő fizetési kötelezettség</t>
  </si>
  <si>
    <t>Tárgyévben keletkezett összes tárgyévet terhelő fizetési kötelezettség</t>
  </si>
  <si>
    <t>Kötelezettségek összesen</t>
  </si>
  <si>
    <t>2020</t>
  </si>
  <si>
    <t>2021</t>
  </si>
  <si>
    <t>2022</t>
  </si>
  <si>
    <t>2023</t>
  </si>
  <si>
    <t>2024</t>
  </si>
  <si>
    <t>2025</t>
  </si>
  <si>
    <t>Az aljegyző 2016.11.01-től tervezve. 1 fő munka törvénykönyve hatálya alá tartozó kistérségi referens munkavállaló foglalkoztatása 2016. június 01-től.</t>
  </si>
  <si>
    <t>Tájház kemence</t>
  </si>
  <si>
    <t>Könyvtár</t>
  </si>
  <si>
    <t>Járda</t>
  </si>
  <si>
    <t>Számítástechnika terem</t>
  </si>
  <si>
    <t>Közmunkaprogram (helyi saj.) felújítás</t>
  </si>
  <si>
    <t>Gyógymedence ülőpad felúj.</t>
  </si>
  <si>
    <t>56-os forradalmi emléktábla</t>
  </si>
  <si>
    <t>Közfoglalkoztatás beruházások</t>
  </si>
  <si>
    <t>Napelemrendszer KEOP4.10.0/N</t>
  </si>
  <si>
    <t>EFI pályázat visszafizetés</t>
  </si>
  <si>
    <t>Áht-n belüli megelőlegezés visszafizetés</t>
  </si>
  <si>
    <t>Áht-n belüli megelőlegezés</t>
  </si>
  <si>
    <t xml:space="preserve">1 fő 8 órás közalkalmazotti jogviszonyban lévő körzeti ápoló foglalkoztatása 2016. szeptember 01-től </t>
  </si>
  <si>
    <t>színes nyomtató</t>
  </si>
  <si>
    <t>14.</t>
  </si>
  <si>
    <t>15.</t>
  </si>
  <si>
    <t>Dél-Békési Jövőkép Nonprofit Kft. Részesedés</t>
  </si>
  <si>
    <t>Ingatlan vásárlás (Ipari park)</t>
  </si>
  <si>
    <t>2026</t>
  </si>
  <si>
    <t>Iskola takarító</t>
  </si>
  <si>
    <t>Iskola karbantartó</t>
  </si>
  <si>
    <t xml:space="preserve">2016.01.01-től 1 fő szakács, 0,75 fő adminisztrátor, 0,25 fő gépkocsivezető álláshely növekedést tartalmaz a táblázat
</t>
  </si>
  <si>
    <t>Könyvtár kapu</t>
  </si>
  <si>
    <t>Redőny</t>
  </si>
  <si>
    <t>Hangosítás</t>
  </si>
  <si>
    <t>Hűtőgép</t>
  </si>
  <si>
    <t>16.</t>
  </si>
  <si>
    <t>17.</t>
  </si>
  <si>
    <t>18.</t>
  </si>
  <si>
    <t>Elk.áll.pénzalapnak támogatás vfizetés</t>
  </si>
  <si>
    <t>Napközi Konyha épület felújítás</t>
  </si>
  <si>
    <t>19.</t>
  </si>
  <si>
    <t>Ipari park</t>
  </si>
  <si>
    <t>2019-</t>
  </si>
  <si>
    <t>(5+….+8)</t>
  </si>
  <si>
    <t>Kerti pad szemetes</t>
  </si>
  <si>
    <t>mikró, kávéfőző</t>
  </si>
  <si>
    <t>nyomtatók</t>
  </si>
  <si>
    <t>Számítógép, monitor</t>
  </si>
  <si>
    <t>Office, Windows</t>
  </si>
  <si>
    <t>Laptop</t>
  </si>
  <si>
    <t>Babamérleg, vércukormérő, magzati szívhang hallgató</t>
  </si>
  <si>
    <t>ÁHT-n belüli megelőlegezés</t>
  </si>
  <si>
    <t>Vízmű kölcsön</t>
  </si>
  <si>
    <t>Vis Medica Kft.</t>
  </si>
  <si>
    <t>DBKT belső ell.hozzájárulás</t>
  </si>
  <si>
    <t>Fogászati rendelő TOP-4.1.1-15</t>
  </si>
  <si>
    <t>Háziorvosi rendelő TOP-4.1.1-15</t>
  </si>
  <si>
    <t>Műv.Ház füstgázelvezető</t>
  </si>
  <si>
    <t>Óvodafelújítás TOP-1.4.1.</t>
  </si>
  <si>
    <t>Idősek nappali ellátása épületfelúj.TOP4.2.1-15</t>
  </si>
  <si>
    <t>Leromlott városi terület rehab. TOP4.3.1-15</t>
  </si>
  <si>
    <t>Üdülőépület</t>
  </si>
  <si>
    <t>Nagyterem parketta</t>
  </si>
  <si>
    <t>Informatikai fejlesztések, eszközök</t>
  </si>
  <si>
    <t>Ingatlanvásárlás, ipari park</t>
  </si>
  <si>
    <t>Telekvásárlás</t>
  </si>
  <si>
    <t>Szennyvíz II. túlfizetés visszafiz. Háztartásnak</t>
  </si>
  <si>
    <t>Szennyvíz folyamatirányítás</t>
  </si>
  <si>
    <t>Kamerarendszer</t>
  </si>
  <si>
    <t>Zöld Város kialakítása, piac</t>
  </si>
  <si>
    <t>Üdültetés bojler</t>
  </si>
  <si>
    <t>EFI eszközök</t>
  </si>
  <si>
    <t>2.sz. háziorvosi rendelő nyomtató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</si>
  <si>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</si>
  <si>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</si>
  <si>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</si>
  <si>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</si>
  <si>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</si>
  <si>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</si>
  <si>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</si>
  <si>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</si>
  <si>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</si>
  <si>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</si>
  <si>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</si>
  <si>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</si>
  <si>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</si>
  <si>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 5.2.1.Társ.együttműködés erősítése</t>
  </si>
  <si>
    <t>TOP 4.1.1.-15 Fogorvosi rendelő</t>
  </si>
  <si>
    <t>TOP 4.1.1.-15 Háziorvosi rendelő</t>
  </si>
  <si>
    <t>TOP 4.2.1-15 Idősek nappali ellátása</t>
  </si>
  <si>
    <t>TOP 1.4.1.Óvodafelújítás</t>
  </si>
  <si>
    <t>TOP 2.1.2 Zöld város kialakítása</t>
  </si>
  <si>
    <t>TOP 4.3.1-15 Leromlott városi ter.rehab.</t>
  </si>
  <si>
    <t>TOP 3.1.1.Fenntartható települési közlekedés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</si>
</sst>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  <numFmt numFmtId="165" formatCode="mmmm\ d\."/>
    <numFmt numFmtId="166" formatCode="_-* #,##0.0\ _F_t_-;\-* #,##0.0\ _F_t_-;_-* &quot;-&quot;?\ _F_t_-;_-@_-"/>
    <numFmt numFmtId="167" formatCode="mmm/\ d\."/>
    <numFmt numFmtId="168" formatCode="0.0"/>
    <numFmt numFmtId="169" formatCode="_-* #,##0.0\ _F_t_-;\-* #,##0.0\ _F_t_-;_-* &quot;-&quot;??\ _F_t_-;_-@_-"/>
    <numFmt numFmtId="170" formatCode="_-* #,##0\ _F_t_-;\-* #,##0\ _F_t_-;_-* &quot;-&quot;??\ _F_t_-;_-@_-"/>
    <numFmt numFmtId="171" formatCode="#,##0.0_ ;\-#,##0.0\ "/>
    <numFmt numFmtId="172" formatCode="#,##0.00_ ;\-#,##0.00\ "/>
    <numFmt numFmtId="173" formatCode="0__"/>
    <numFmt numFmtId="174" formatCode="_-* #,##0.0\ _F_t_-;\-* #,##0.0\ _F_t_-;_-* &quot;-&quot;\ _F_t_-;_-@_-"/>
    <numFmt numFmtId="175" formatCode="[$-40E]yyyy\.\ mmmm\ d\."/>
    <numFmt numFmtId="176" formatCode="[$-40E]mmmm\ d\.;@"/>
    <numFmt numFmtId="177" formatCode="mmm/yyyy"/>
    <numFmt numFmtId="178" formatCode="#,##0.00\ &quot;Ft&quot;"/>
    <numFmt numFmtId="179" formatCode="0_ ;\-0\ "/>
    <numFmt numFmtId="180" formatCode="#,##0\ &quot;Ft&quot;"/>
    <numFmt numFmtId="181" formatCode="0.000%"/>
    <numFmt numFmtId="182" formatCode="0.0%"/>
    <numFmt numFmtId="183" formatCode="#,##0_ ;[Red]\-#,##0\ "/>
    <numFmt numFmtId="184" formatCode="&quot;H-&quot;0000"/>
    <numFmt numFmtId="185" formatCode="#,##0_ ;\-#,##0\ "/>
    <numFmt numFmtId="186" formatCode="#,##0.0\ &quot;Ft&quot;"/>
    <numFmt numFmtId="187" formatCode="yy/mm/dd"/>
    <numFmt numFmtId="188" formatCode="_-* #,##0.000\ _F_t_-;\-* #,##0.000\ _F_t_-;_-* &quot;-&quot;??\ _F_t_-;_-@_-"/>
    <numFmt numFmtId="189" formatCode="_-* #,##0.0000\ _F_t_-;\-* #,##0.0000\ _F_t_-;_-* &quot;-&quot;??\ _F_t_-;_-@_-"/>
    <numFmt numFmtId="190" formatCode="0.000"/>
    <numFmt numFmtId="191" formatCode="#,##0.0"/>
    <numFmt numFmtId="192" formatCode="&quot;Igen&quot;;&quot;Igen&quot;;&quot;Nem&quot;"/>
    <numFmt numFmtId="193" formatCode="&quot;Igaz&quot;;&quot;Igaz&quot;;&quot;Hamis&quot;"/>
    <numFmt numFmtId="194" formatCode="&quot;Be&quot;;&quot;Be&quot;;&quot;Ki&quot;"/>
    <numFmt numFmtId="195" formatCode="_-* #,##0.00\ _F_t_-;\-* #,##0.00\ _F_t_-;_-* &quot;-&quot;\ _F_t_-;_-@_-"/>
    <numFmt numFmtId="196" formatCode="_-* #,##0.00\ _F_t_-;\-* #,##0.00\ _F_t_-;_-* &quot;-&quot;?\ _F_t_-;_-@_-"/>
    <numFmt numFmtId="197" formatCode="[$€-2]\ #\ ##,000_);[Red]\([$€-2]\ #\ ##,000\)"/>
    <numFmt numFmtId="198" formatCode="_-* #,##0\ _F_t_-;\-* #,##0\ _F_t_-;_-* &quot;-&quot;?\ _F_t_-;_-@_-"/>
  </numFmts>
  <fonts count="6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0"/>
      <name val="MS Sans Serif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6"/>
      <name val="Times New Roman CE"/>
      <family val="1"/>
    </font>
    <font>
      <b/>
      <sz val="14"/>
      <name val="Times New Roman CE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4"/>
      <name val="Arial CE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0625"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3">
    <xf numFmtId="0" fontId="0" fillId="0" borderId="0" xfId="0" applyAlignment="1">
      <alignment/>
    </xf>
    <xf numFmtId="41" fontId="0" fillId="0" borderId="10" xfId="0" applyNumberFormat="1" applyBorder="1" applyAlignment="1" applyProtection="1">
      <alignment horizontal="right" vertical="center"/>
      <protection locked="0"/>
    </xf>
    <xf numFmtId="41" fontId="0" fillId="0" borderId="11" xfId="0" applyNumberFormat="1" applyBorder="1" applyAlignment="1" applyProtection="1">
      <alignment horizontal="right" vertical="center"/>
      <protection locked="0"/>
    </xf>
    <xf numFmtId="41" fontId="0" fillId="0" borderId="12" xfId="0" applyNumberFormat="1" applyBorder="1" applyAlignment="1" applyProtection="1">
      <alignment horizontal="right" vertical="center"/>
      <protection locked="0"/>
    </xf>
    <xf numFmtId="41" fontId="0" fillId="0" borderId="13" xfId="0" applyNumberFormat="1" applyBorder="1" applyAlignment="1" applyProtection="1">
      <alignment horizontal="right" vertical="center"/>
      <protection locked="0"/>
    </xf>
    <xf numFmtId="41" fontId="0" fillId="0" borderId="14" xfId="0" applyNumberFormat="1" applyBorder="1" applyAlignment="1" applyProtection="1">
      <alignment horizontal="right" vertical="center"/>
      <protection locked="0"/>
    </xf>
    <xf numFmtId="41" fontId="0" fillId="0" borderId="15" xfId="0" applyNumberForma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left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vertical="center"/>
      <protection locked="0"/>
    </xf>
    <xf numFmtId="0" fontId="4" fillId="35" borderId="25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vertical="center"/>
      <protection locked="0"/>
    </xf>
    <xf numFmtId="0" fontId="1" fillId="35" borderId="28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1" fillId="35" borderId="29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1" fillId="35" borderId="31" xfId="0" applyFont="1" applyFill="1" applyBorder="1" applyAlignment="1" applyProtection="1">
      <alignment horizontal="center" vertical="center"/>
      <protection locked="0"/>
    </xf>
    <xf numFmtId="0" fontId="1" fillId="35" borderId="32" xfId="0" applyFont="1" applyFill="1" applyBorder="1" applyAlignment="1" applyProtection="1">
      <alignment horizontal="center" vertical="center"/>
      <protection locked="0"/>
    </xf>
    <xf numFmtId="0" fontId="4" fillId="35" borderId="33" xfId="0" applyFont="1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vertical="center"/>
      <protection locked="0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Continuous" vertical="center"/>
      <protection locked="0"/>
    </xf>
    <xf numFmtId="0" fontId="1" fillId="33" borderId="22" xfId="0" applyFont="1" applyFill="1" applyBorder="1" applyAlignment="1" applyProtection="1">
      <alignment horizontal="centerContinuous" vertical="center"/>
      <protection locked="0"/>
    </xf>
    <xf numFmtId="0" fontId="1" fillId="33" borderId="36" xfId="0" applyFont="1" applyFill="1" applyBorder="1" applyAlignment="1" applyProtection="1">
      <alignment horizontal="centerContinuous" vertical="center"/>
      <protection locked="0"/>
    </xf>
    <xf numFmtId="41" fontId="0" fillId="0" borderId="30" xfId="0" applyNumberFormat="1" applyBorder="1" applyAlignment="1" applyProtection="1">
      <alignment horizontal="right" vertical="center"/>
      <protection locked="0"/>
    </xf>
    <xf numFmtId="41" fontId="0" fillId="0" borderId="25" xfId="0" applyNumberFormat="1" applyBorder="1" applyAlignment="1" applyProtection="1">
      <alignment horizontal="right" vertical="center"/>
      <protection locked="0"/>
    </xf>
    <xf numFmtId="2" fontId="1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0" fontId="1" fillId="35" borderId="25" xfId="0" applyFont="1" applyFill="1" applyBorder="1" applyAlignment="1" applyProtection="1">
      <alignment horizontal="center" vertical="center"/>
      <protection locked="0"/>
    </xf>
    <xf numFmtId="0" fontId="1" fillId="35" borderId="37" xfId="0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34" borderId="39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" fillId="34" borderId="40" xfId="0" applyFont="1" applyFill="1" applyBorder="1" applyAlignment="1" applyProtection="1">
      <alignment vertical="center"/>
      <protection locked="0"/>
    </xf>
    <xf numFmtId="41" fontId="0" fillId="0" borderId="41" xfId="0" applyNumberFormat="1" applyBorder="1" applyAlignment="1" applyProtection="1">
      <alignment horizontal="right" vertical="center"/>
      <protection locked="0"/>
    </xf>
    <xf numFmtId="41" fontId="0" fillId="0" borderId="42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1" fontId="0" fillId="0" borderId="43" xfId="0" applyNumberForma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0" fontId="1" fillId="0" borderId="50" xfId="0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0" fillId="34" borderId="52" xfId="0" applyFill="1" applyBorder="1" applyAlignment="1" applyProtection="1">
      <alignment vertical="center"/>
      <protection locked="0"/>
    </xf>
    <xf numFmtId="41" fontId="0" fillId="0" borderId="53" xfId="0" applyNumberFormat="1" applyBorder="1" applyAlignment="1" applyProtection="1">
      <alignment horizontal="right" vertical="center"/>
      <protection locked="0"/>
    </xf>
    <xf numFmtId="41" fontId="1" fillId="36" borderId="17" xfId="0" applyNumberFormat="1" applyFont="1" applyFill="1" applyBorder="1" applyAlignment="1" applyProtection="1">
      <alignment horizontal="right" vertical="center"/>
      <protection/>
    </xf>
    <xf numFmtId="41" fontId="1" fillId="36" borderId="18" xfId="0" applyNumberFormat="1" applyFont="1" applyFill="1" applyBorder="1" applyAlignment="1" applyProtection="1">
      <alignment horizontal="right" vertical="center"/>
      <protection/>
    </xf>
    <xf numFmtId="2" fontId="1" fillId="36" borderId="36" xfId="0" applyNumberFormat="1" applyFont="1" applyFill="1" applyBorder="1" applyAlignment="1" applyProtection="1">
      <alignment horizontal="center" vertical="center"/>
      <protection/>
    </xf>
    <xf numFmtId="41" fontId="1" fillId="36" borderId="35" xfId="0" applyNumberFormat="1" applyFont="1" applyFill="1" applyBorder="1" applyAlignment="1" applyProtection="1">
      <alignment horizontal="right" vertical="center"/>
      <protection/>
    </xf>
    <xf numFmtId="41" fontId="0" fillId="36" borderId="15" xfId="0" applyNumberFormat="1" applyFill="1" applyBorder="1" applyAlignment="1" applyProtection="1">
      <alignment horizontal="right" vertical="center"/>
      <protection/>
    </xf>
    <xf numFmtId="176" fontId="1" fillId="36" borderId="54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1" fillId="34" borderId="55" xfId="0" applyFont="1" applyFill="1" applyBorder="1" applyAlignment="1" applyProtection="1">
      <alignment vertical="center"/>
      <protection locked="0"/>
    </xf>
    <xf numFmtId="41" fontId="1" fillId="0" borderId="56" xfId="0" applyNumberFormat="1" applyFont="1" applyBorder="1" applyAlignment="1" applyProtection="1">
      <alignment horizontal="right" vertical="center"/>
      <protection locked="0"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57" xfId="0" applyFont="1" applyBorder="1" applyAlignment="1" applyProtection="1">
      <alignment/>
      <protection locked="0"/>
    </xf>
    <xf numFmtId="0" fontId="1" fillId="0" borderId="58" xfId="0" applyFont="1" applyBorder="1" applyAlignment="1" applyProtection="1">
      <alignment/>
      <protection locked="0"/>
    </xf>
    <xf numFmtId="0" fontId="1" fillId="0" borderId="59" xfId="0" applyFont="1" applyBorder="1" applyAlignment="1" applyProtection="1">
      <alignment/>
      <protection locked="0"/>
    </xf>
    <xf numFmtId="0" fontId="1" fillId="0" borderId="60" xfId="0" applyFont="1" applyBorder="1" applyAlignment="1" applyProtection="1">
      <alignment/>
      <protection locked="0"/>
    </xf>
    <xf numFmtId="166" fontId="0" fillId="0" borderId="61" xfId="0" applyNumberFormat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/>
      <protection locked="0"/>
    </xf>
    <xf numFmtId="0" fontId="1" fillId="0" borderId="62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41" fontId="0" fillId="0" borderId="63" xfId="0" applyNumberFormat="1" applyBorder="1" applyAlignment="1" applyProtection="1">
      <alignment horizontal="right" vertical="center"/>
      <protection locked="0"/>
    </xf>
    <xf numFmtId="0" fontId="1" fillId="0" borderId="64" xfId="0" applyFont="1" applyBorder="1" applyAlignment="1" applyProtection="1">
      <alignment/>
      <protection locked="0"/>
    </xf>
    <xf numFmtId="0" fontId="1" fillId="0" borderId="65" xfId="0" applyFont="1" applyBorder="1" applyAlignment="1" applyProtection="1">
      <alignment/>
      <protection locked="0"/>
    </xf>
    <xf numFmtId="0" fontId="1" fillId="0" borderId="66" xfId="0" applyFont="1" applyBorder="1" applyAlignment="1" applyProtection="1">
      <alignment/>
      <protection locked="0"/>
    </xf>
    <xf numFmtId="0" fontId="1" fillId="0" borderId="67" xfId="0" applyFont="1" applyBorder="1" applyAlignment="1" applyProtection="1">
      <alignment/>
      <protection locked="0"/>
    </xf>
    <xf numFmtId="41" fontId="0" fillId="0" borderId="68" xfId="0" applyNumberForma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/>
      <protection locked="0"/>
    </xf>
    <xf numFmtId="41" fontId="0" fillId="0" borderId="0" xfId="0" applyNumberFormat="1" applyBorder="1" applyAlignment="1" applyProtection="1">
      <alignment horizontal="right" vertical="center"/>
      <protection locked="0"/>
    </xf>
    <xf numFmtId="166" fontId="1" fillId="36" borderId="54" xfId="0" applyNumberFormat="1" applyFont="1" applyFill="1" applyBorder="1" applyAlignment="1" applyProtection="1">
      <alignment horizontal="right" vertical="center"/>
      <protection/>
    </xf>
    <xf numFmtId="165" fontId="1" fillId="36" borderId="54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ill="1" applyBorder="1" applyAlignment="1" applyProtection="1">
      <alignment horizontal="right" vertical="center"/>
      <protection locked="0"/>
    </xf>
    <xf numFmtId="41" fontId="0" fillId="0" borderId="25" xfId="0" applyNumberFormat="1" applyFill="1" applyBorder="1" applyAlignment="1" applyProtection="1">
      <alignment horizontal="right" vertical="center"/>
      <protection locked="0"/>
    </xf>
    <xf numFmtId="2" fontId="1" fillId="36" borderId="54" xfId="0" applyNumberFormat="1" applyFont="1" applyFill="1" applyBorder="1" applyAlignment="1" applyProtection="1">
      <alignment horizontal="right" vertical="center"/>
      <protection/>
    </xf>
    <xf numFmtId="2" fontId="1" fillId="0" borderId="69" xfId="0" applyNumberFormat="1" applyFont="1" applyBorder="1" applyAlignment="1" applyProtection="1">
      <alignment vertical="center"/>
      <protection locked="0"/>
    </xf>
    <xf numFmtId="0" fontId="1" fillId="33" borderId="21" xfId="0" applyFont="1" applyFill="1" applyBorder="1" applyAlignment="1" applyProtection="1">
      <alignment horizontal="centerContinuous" vertical="center" wrapText="1"/>
      <protection locked="0"/>
    </xf>
    <xf numFmtId="0" fontId="1" fillId="33" borderId="22" xfId="0" applyFont="1" applyFill="1" applyBorder="1" applyAlignment="1" applyProtection="1">
      <alignment horizontal="centerContinuous" vertical="center" wrapText="1"/>
      <protection locked="0"/>
    </xf>
    <xf numFmtId="0" fontId="3" fillId="33" borderId="22" xfId="0" applyFont="1" applyFill="1" applyBorder="1" applyAlignment="1" applyProtection="1">
      <alignment horizontal="centerContinuous" vertical="center" wrapText="1"/>
      <protection locked="0"/>
    </xf>
    <xf numFmtId="0" fontId="1" fillId="33" borderId="19" xfId="0" applyFont="1" applyFill="1" applyBorder="1" applyAlignment="1" applyProtection="1">
      <alignment horizontal="centerContinuous" vertical="center" wrapText="1"/>
      <protection locked="0"/>
    </xf>
    <xf numFmtId="0" fontId="1" fillId="0" borderId="0" xfId="0" applyFont="1" applyAlignment="1">
      <alignment/>
    </xf>
    <xf numFmtId="41" fontId="0" fillId="36" borderId="15" xfId="0" applyNumberFormat="1" applyFill="1" applyBorder="1" applyAlignment="1" applyProtection="1">
      <alignment horizontal="right" vertical="center"/>
      <protection locked="0"/>
    </xf>
    <xf numFmtId="176" fontId="1" fillId="36" borderId="45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 locked="0"/>
    </xf>
    <xf numFmtId="41" fontId="0" fillId="0" borderId="56" xfId="0" applyNumberFormat="1" applyBorder="1" applyAlignment="1" applyProtection="1">
      <alignment horizontal="right" vertical="center"/>
      <protection locked="0"/>
    </xf>
    <xf numFmtId="41" fontId="0" fillId="0" borderId="70" xfId="0" applyNumberFormat="1" applyBorder="1" applyAlignment="1" applyProtection="1">
      <alignment horizontal="right" vertical="center"/>
      <protection locked="0"/>
    </xf>
    <xf numFmtId="41" fontId="0" fillId="0" borderId="71" xfId="0" applyNumberFormat="1" applyBorder="1" applyAlignment="1" applyProtection="1">
      <alignment horizontal="right" vertical="center"/>
      <protection locked="0"/>
    </xf>
    <xf numFmtId="0" fontId="1" fillId="0" borderId="7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168" fontId="1" fillId="0" borderId="73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2" fontId="1" fillId="36" borderId="74" xfId="0" applyNumberFormat="1" applyFont="1" applyFill="1" applyBorder="1" applyAlignment="1" applyProtection="1">
      <alignment horizontal="center" vertical="center"/>
      <protection/>
    </xf>
    <xf numFmtId="41" fontId="0" fillId="36" borderId="35" xfId="0" applyNumberFormat="1" applyFont="1" applyFill="1" applyBorder="1" applyAlignment="1" applyProtection="1">
      <alignment horizontal="right" vertical="center"/>
      <protection/>
    </xf>
    <xf numFmtId="41" fontId="0" fillId="36" borderId="53" xfId="0" applyNumberFormat="1" applyFill="1" applyBorder="1" applyAlignment="1" applyProtection="1">
      <alignment horizontal="right" vertical="center"/>
      <protection locked="0"/>
    </xf>
    <xf numFmtId="41" fontId="1" fillId="36" borderId="53" xfId="0" applyNumberFormat="1" applyFont="1" applyFill="1" applyBorder="1" applyAlignment="1" applyProtection="1">
      <alignment horizontal="right" vertical="center"/>
      <protection locked="0"/>
    </xf>
    <xf numFmtId="2" fontId="1" fillId="0" borderId="56" xfId="0" applyNumberFormat="1" applyFont="1" applyBorder="1" applyAlignment="1" applyProtection="1">
      <alignment vertical="center"/>
      <protection locked="0"/>
    </xf>
    <xf numFmtId="14" fontId="7" fillId="36" borderId="54" xfId="0" applyNumberFormat="1" applyFont="1" applyFill="1" applyBorder="1" applyAlignment="1" applyProtection="1">
      <alignment horizontal="center" vertical="center"/>
      <protection/>
    </xf>
    <xf numFmtId="41" fontId="0" fillId="0" borderId="42" xfId="0" applyNumberForma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166" fontId="1" fillId="36" borderId="75" xfId="0" applyNumberFormat="1" applyFont="1" applyFill="1" applyBorder="1" applyAlignment="1" applyProtection="1">
      <alignment horizontal="right" vertical="center"/>
      <protection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" fillId="0" borderId="76" xfId="0" applyFont="1" applyBorder="1" applyAlignment="1">
      <alignment vertical="center"/>
    </xf>
    <xf numFmtId="0" fontId="1" fillId="0" borderId="20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77" xfId="0" applyFont="1" applyBorder="1" applyAlignment="1">
      <alignment horizontal="centerContinuous" vertical="center"/>
    </xf>
    <xf numFmtId="0" fontId="1" fillId="0" borderId="74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41" fontId="0" fillId="0" borderId="84" xfId="0" applyNumberFormat="1" applyBorder="1" applyAlignment="1" applyProtection="1">
      <alignment horizontal="right" vertical="center"/>
      <protection locked="0"/>
    </xf>
    <xf numFmtId="0" fontId="0" fillId="0" borderId="83" xfId="0" applyBorder="1" applyAlignment="1" applyProtection="1">
      <alignment vertical="center"/>
      <protection locked="0"/>
    </xf>
    <xf numFmtId="0" fontId="0" fillId="0" borderId="82" xfId="0" applyBorder="1" applyAlignment="1">
      <alignment vertical="center"/>
    </xf>
    <xf numFmtId="0" fontId="0" fillId="0" borderId="82" xfId="0" applyBorder="1" applyAlignment="1" applyProtection="1">
      <alignment vertical="center"/>
      <protection locked="0"/>
    </xf>
    <xf numFmtId="0" fontId="0" fillId="0" borderId="85" xfId="0" applyBorder="1" applyAlignment="1">
      <alignment vertical="center"/>
    </xf>
    <xf numFmtId="41" fontId="0" fillId="0" borderId="86" xfId="0" applyNumberFormat="1" applyBorder="1" applyAlignment="1" applyProtection="1">
      <alignment horizontal="right" vertical="center"/>
      <protection locked="0"/>
    </xf>
    <xf numFmtId="41" fontId="0" fillId="0" borderId="32" xfId="0" applyNumberFormat="1" applyBorder="1" applyAlignment="1" applyProtection="1">
      <alignment horizontal="right" vertical="center"/>
      <protection locked="0"/>
    </xf>
    <xf numFmtId="41" fontId="0" fillId="0" borderId="87" xfId="0" applyNumberFormat="1" applyBorder="1" applyAlignment="1" applyProtection="1">
      <alignment horizontal="right"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1" fillId="0" borderId="74" xfId="0" applyFont="1" applyBorder="1" applyAlignment="1">
      <alignment horizontal="center" vertical="center"/>
    </xf>
    <xf numFmtId="41" fontId="1" fillId="0" borderId="20" xfId="0" applyNumberFormat="1" applyFont="1" applyBorder="1" applyAlignment="1" applyProtection="1">
      <alignment horizontal="right" vertical="center"/>
      <protection/>
    </xf>
    <xf numFmtId="41" fontId="1" fillId="0" borderId="17" xfId="0" applyNumberFormat="1" applyFont="1" applyBorder="1" applyAlignment="1" applyProtection="1">
      <alignment horizontal="right" vertical="center"/>
      <protection/>
    </xf>
    <xf numFmtId="41" fontId="1" fillId="0" borderId="77" xfId="0" applyNumberFormat="1" applyFont="1" applyBorder="1" applyAlignment="1" applyProtection="1">
      <alignment horizontal="right" vertical="center"/>
      <protection/>
    </xf>
    <xf numFmtId="0" fontId="1" fillId="37" borderId="74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76" xfId="0" applyFont="1" applyBorder="1" applyAlignment="1" applyProtection="1">
      <alignment horizontal="center" vertical="center" wrapText="1"/>
      <protection locked="0"/>
    </xf>
    <xf numFmtId="0" fontId="11" fillId="0" borderId="76" xfId="0" applyFont="1" applyBorder="1" applyAlignment="1" applyProtection="1">
      <alignment horizontal="left" vertical="center" wrapText="1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11" fillId="0" borderId="89" xfId="0" applyFont="1" applyBorder="1" applyAlignment="1" applyProtection="1">
      <alignment horizontal="center" vertical="center"/>
      <protection locked="0"/>
    </xf>
    <xf numFmtId="0" fontId="11" fillId="0" borderId="90" xfId="0" applyFont="1" applyBorder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vertical="center"/>
      <protection locked="0"/>
    </xf>
    <xf numFmtId="0" fontId="11" fillId="0" borderId="82" xfId="0" applyFont="1" applyBorder="1" applyAlignment="1" applyProtection="1">
      <alignment horizontal="center" vertical="center"/>
      <protection locked="0"/>
    </xf>
    <xf numFmtId="0" fontId="10" fillId="0" borderId="82" xfId="0" applyFont="1" applyBorder="1" applyAlignment="1" applyProtection="1">
      <alignment horizontal="left" vertical="center" wrapText="1"/>
      <protection locked="0"/>
    </xf>
    <xf numFmtId="41" fontId="10" fillId="0" borderId="24" xfId="0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horizontal="right" vertical="center"/>
      <protection locked="0"/>
    </xf>
    <xf numFmtId="41" fontId="10" fillId="0" borderId="25" xfId="0" applyNumberFormat="1" applyFont="1" applyBorder="1" applyAlignment="1" applyProtection="1">
      <alignment horizontal="right" vertical="center"/>
      <protection locked="0"/>
    </xf>
    <xf numFmtId="0" fontId="10" fillId="0" borderId="91" xfId="0" applyFont="1" applyBorder="1" applyAlignment="1" applyProtection="1">
      <alignment vertical="center"/>
      <protection locked="0"/>
    </xf>
    <xf numFmtId="0" fontId="10" fillId="0" borderId="82" xfId="0" applyFont="1" applyBorder="1" applyAlignment="1" applyProtection="1">
      <alignment vertical="center"/>
      <protection locked="0"/>
    </xf>
    <xf numFmtId="0" fontId="10" fillId="0" borderId="62" xfId="0" applyFont="1" applyBorder="1" applyAlignment="1">
      <alignment vertical="center"/>
    </xf>
    <xf numFmtId="41" fontId="10" fillId="0" borderId="91" xfId="0" applyNumberFormat="1" applyFont="1" applyBorder="1" applyAlignment="1" applyProtection="1">
      <alignment horizontal="right" vertical="center"/>
      <protection locked="0"/>
    </xf>
    <xf numFmtId="41" fontId="10" fillId="0" borderId="92" xfId="0" applyNumberFormat="1" applyFont="1" applyBorder="1" applyAlignment="1" applyProtection="1">
      <alignment horizontal="right" vertical="center"/>
      <protection locked="0"/>
    </xf>
    <xf numFmtId="0" fontId="10" fillId="0" borderId="82" xfId="0" applyFont="1" applyBorder="1" applyAlignment="1">
      <alignment vertical="center"/>
    </xf>
    <xf numFmtId="0" fontId="11" fillId="0" borderId="74" xfId="0" applyFont="1" applyBorder="1" applyAlignment="1" applyProtection="1">
      <alignment horizontal="left" vertical="center" wrapText="1"/>
      <protection locked="0"/>
    </xf>
    <xf numFmtId="41" fontId="11" fillId="0" borderId="74" xfId="0" applyNumberFormat="1" applyFont="1" applyBorder="1" applyAlignment="1" applyProtection="1">
      <alignment horizontal="right" vertical="center"/>
      <protection/>
    </xf>
    <xf numFmtId="0" fontId="11" fillId="37" borderId="74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" fillId="0" borderId="93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94" xfId="0" applyFont="1" applyFill="1" applyBorder="1" applyAlignment="1" applyProtection="1">
      <alignment horizontal="left" vertical="center"/>
      <protection locked="0"/>
    </xf>
    <xf numFmtId="0" fontId="0" fillId="0" borderId="95" xfId="0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76" xfId="0" applyFont="1" applyBorder="1" applyAlignment="1" applyProtection="1">
      <alignment horizontal="center" vertical="center" wrapText="1"/>
      <protection locked="0"/>
    </xf>
    <xf numFmtId="0" fontId="1" fillId="0" borderId="88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vertical="center"/>
      <protection locked="0"/>
    </xf>
    <xf numFmtId="41" fontId="1" fillId="37" borderId="16" xfId="0" applyNumberFormat="1" applyFont="1" applyFill="1" applyBorder="1" applyAlignment="1" applyProtection="1">
      <alignment horizontal="right" vertical="center"/>
      <protection/>
    </xf>
    <xf numFmtId="41" fontId="1" fillId="37" borderId="36" xfId="0" applyNumberFormat="1" applyFont="1" applyFill="1" applyBorder="1" applyAlignment="1" applyProtection="1">
      <alignment horizontal="right" vertical="center"/>
      <protection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0" borderId="74" xfId="0" applyNumberFormat="1" applyFont="1" applyBorder="1" applyAlignment="1" applyProtection="1">
      <alignment horizontal="right" vertical="center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92" xfId="0" applyNumberFormat="1" applyBorder="1" applyAlignment="1" applyProtection="1">
      <alignment horizontal="center" vertical="center"/>
      <protection locked="0"/>
    </xf>
    <xf numFmtId="41" fontId="0" fillId="0" borderId="96" xfId="0" applyNumberFormat="1" applyBorder="1" applyAlignment="1" applyProtection="1">
      <alignment horizontal="right" vertical="center"/>
      <protection locked="0"/>
    </xf>
    <xf numFmtId="0" fontId="0" fillId="0" borderId="97" xfId="0" applyBorder="1" applyAlignment="1" applyProtection="1">
      <alignment vertical="center"/>
      <protection locked="0"/>
    </xf>
    <xf numFmtId="0" fontId="1" fillId="0" borderId="74" xfId="0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/>
    </xf>
    <xf numFmtId="41" fontId="1" fillId="0" borderId="74" xfId="0" applyNumberFormat="1" applyFont="1" applyBorder="1" applyAlignment="1" applyProtection="1">
      <alignment horizontal="right" vertical="center"/>
      <protection/>
    </xf>
    <xf numFmtId="0" fontId="1" fillId="0" borderId="98" xfId="0" applyFont="1" applyBorder="1" applyAlignment="1" applyProtection="1">
      <alignment horizontal="center" vertical="center" wrapText="1"/>
      <protection locked="0"/>
    </xf>
    <xf numFmtId="41" fontId="0" fillId="0" borderId="11" xfId="0" applyNumberFormat="1" applyBorder="1" applyAlignment="1">
      <alignment vertical="center"/>
    </xf>
    <xf numFmtId="41" fontId="1" fillId="37" borderId="22" xfId="0" applyNumberFormat="1" applyFont="1" applyFill="1" applyBorder="1" applyAlignment="1" applyProtection="1">
      <alignment horizontal="right" vertical="center"/>
      <protection/>
    </xf>
    <xf numFmtId="0" fontId="1" fillId="0" borderId="76" xfId="0" applyFont="1" applyBorder="1" applyAlignment="1" applyProtection="1">
      <alignment vertical="center"/>
      <protection locked="0"/>
    </xf>
    <xf numFmtId="0" fontId="1" fillId="0" borderId="88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1" fontId="0" fillId="0" borderId="29" xfId="0" applyNumberFormat="1" applyBorder="1" applyAlignment="1" applyProtection="1">
      <alignment horizontal="right" vertical="center"/>
      <protection locked="0"/>
    </xf>
    <xf numFmtId="41" fontId="1" fillId="0" borderId="18" xfId="0" applyNumberFormat="1" applyFont="1" applyBorder="1" applyAlignment="1" applyProtection="1">
      <alignment horizontal="right" vertical="center"/>
      <protection/>
    </xf>
    <xf numFmtId="41" fontId="0" fillId="38" borderId="32" xfId="0" applyNumberFormat="1" applyFill="1" applyBorder="1" applyAlignment="1" applyProtection="1">
      <alignment horizontal="right" vertical="center"/>
      <protection locked="0"/>
    </xf>
    <xf numFmtId="41" fontId="0" fillId="38" borderId="33" xfId="0" applyNumberFormat="1" applyFill="1" applyBorder="1" applyAlignment="1" applyProtection="1">
      <alignment horizontal="right" vertical="center"/>
      <protection locked="0"/>
    </xf>
    <xf numFmtId="9" fontId="0" fillId="0" borderId="0" xfId="65" applyFont="1" applyAlignment="1">
      <alignment vertical="center"/>
    </xf>
    <xf numFmtId="0" fontId="1" fillId="0" borderId="21" xfId="0" applyFont="1" applyBorder="1" applyAlignment="1" applyProtection="1">
      <alignment vertical="center" wrapText="1"/>
      <protection locked="0"/>
    </xf>
    <xf numFmtId="9" fontId="1" fillId="0" borderId="20" xfId="65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100" xfId="0" applyBorder="1" applyAlignment="1" applyProtection="1">
      <alignment vertical="center"/>
      <protection locked="0"/>
    </xf>
    <xf numFmtId="41" fontId="0" fillId="0" borderId="101" xfId="0" applyNumberFormat="1" applyBorder="1" applyAlignment="1" applyProtection="1">
      <alignment horizontal="right" vertical="center"/>
      <protection locked="0"/>
    </xf>
    <xf numFmtId="41" fontId="0" fillId="0" borderId="89" xfId="0" applyNumberFormat="1" applyBorder="1" applyAlignment="1" applyProtection="1">
      <alignment horizontal="center" vertical="center"/>
      <protection locked="0"/>
    </xf>
    <xf numFmtId="41" fontId="0" fillId="0" borderId="90" xfId="0" applyNumberFormat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vertical="center"/>
      <protection locked="0"/>
    </xf>
    <xf numFmtId="9" fontId="0" fillId="0" borderId="84" xfId="65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9" fontId="1" fillId="0" borderId="20" xfId="65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102" xfId="0" applyBorder="1" applyAlignment="1" applyProtection="1">
      <alignment vertical="center"/>
      <protection locked="0"/>
    </xf>
    <xf numFmtId="9" fontId="0" fillId="0" borderId="10" xfId="65" applyFont="1" applyBorder="1" applyAlignment="1" applyProtection="1">
      <alignment horizontal="right" vertical="center"/>
      <protection locked="0"/>
    </xf>
    <xf numFmtId="9" fontId="1" fillId="0" borderId="16" xfId="65" applyFont="1" applyBorder="1" applyAlignment="1" applyProtection="1">
      <alignment horizontal="right" vertical="center"/>
      <protection/>
    </xf>
    <xf numFmtId="0" fontId="1" fillId="0" borderId="21" xfId="0" applyFont="1" applyBorder="1" applyAlignment="1" applyProtection="1">
      <alignment horizontal="centerContinuous" vertical="center"/>
      <protection locked="0"/>
    </xf>
    <xf numFmtId="41" fontId="0" fillId="0" borderId="103" xfId="0" applyNumberFormat="1" applyBorder="1" applyAlignment="1" applyProtection="1">
      <alignment horizontal="centerContinuous" vertical="center"/>
      <protection locked="0"/>
    </xf>
    <xf numFmtId="9" fontId="0" fillId="0" borderId="98" xfId="65" applyFont="1" applyBorder="1" applyAlignment="1" applyProtection="1">
      <alignment horizontal="left" vertical="center"/>
      <protection locked="0"/>
    </xf>
    <xf numFmtId="0" fontId="0" fillId="0" borderId="98" xfId="0" applyBorder="1" applyAlignment="1" applyProtection="1">
      <alignment horizontal="left" vertical="center"/>
      <protection locked="0"/>
    </xf>
    <xf numFmtId="0" fontId="0" fillId="0" borderId="99" xfId="0" applyBorder="1" applyAlignment="1" applyProtection="1">
      <alignment horizontal="left" vertical="center"/>
      <protection locked="0"/>
    </xf>
    <xf numFmtId="9" fontId="0" fillId="0" borderId="104" xfId="65" applyFont="1" applyBorder="1" applyAlignment="1" applyProtection="1">
      <alignment horizontal="right" vertical="center"/>
      <protection locked="0"/>
    </xf>
    <xf numFmtId="41" fontId="0" fillId="0" borderId="24" xfId="0" applyNumberFormat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41" fontId="1" fillId="0" borderId="18" xfId="0" applyNumberFormat="1" applyFont="1" applyBorder="1" applyAlignment="1" applyProtection="1">
      <alignment horizontal="right" vertical="center"/>
      <protection locked="0"/>
    </xf>
    <xf numFmtId="41" fontId="1" fillId="0" borderId="105" xfId="0" applyNumberFormat="1" applyFont="1" applyBorder="1" applyAlignment="1" applyProtection="1">
      <alignment horizontal="right" vertical="center"/>
      <protection locked="0"/>
    </xf>
    <xf numFmtId="41" fontId="1" fillId="0" borderId="105" xfId="0" applyNumberFormat="1" applyFont="1" applyBorder="1" applyAlignment="1" applyProtection="1">
      <alignment horizontal="right" vertical="center"/>
      <protection/>
    </xf>
    <xf numFmtId="41" fontId="1" fillId="0" borderId="78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Continuous" vertical="center"/>
      <protection locked="0"/>
    </xf>
    <xf numFmtId="0" fontId="1" fillId="0" borderId="22" xfId="0" applyFont="1" applyBorder="1" applyAlignment="1" applyProtection="1">
      <alignment horizontal="centerContinuous" vertical="center"/>
      <protection locked="0"/>
    </xf>
    <xf numFmtId="0" fontId="1" fillId="0" borderId="19" xfId="0" applyFont="1" applyBorder="1" applyAlignment="1" applyProtection="1">
      <alignment horizontal="centerContinuous" vertical="center"/>
      <protection locked="0"/>
    </xf>
    <xf numFmtId="0" fontId="2" fillId="0" borderId="106" xfId="0" applyFont="1" applyBorder="1" applyAlignment="1" applyProtection="1">
      <alignment horizontal="centerContinuous" vertical="center"/>
      <protection locked="0"/>
    </xf>
    <xf numFmtId="0" fontId="1" fillId="0" borderId="36" xfId="0" applyFont="1" applyBorder="1" applyAlignment="1" applyProtection="1">
      <alignment horizontal="centerContinuous" vertical="center"/>
      <protection locked="0"/>
    </xf>
    <xf numFmtId="0" fontId="1" fillId="0" borderId="76" xfId="0" applyFont="1" applyBorder="1" applyAlignment="1" applyProtection="1">
      <alignment horizontal="left" vertical="center"/>
      <protection locked="0"/>
    </xf>
    <xf numFmtId="0" fontId="1" fillId="0" borderId="107" xfId="0" applyFont="1" applyBorder="1" applyAlignment="1" applyProtection="1">
      <alignment horizontal="centerContinuous" vertical="center" wrapText="1"/>
      <protection locked="0"/>
    </xf>
    <xf numFmtId="0" fontId="1" fillId="0" borderId="44" xfId="0" applyFont="1" applyBorder="1" applyAlignment="1" applyProtection="1">
      <alignment horizontal="centerContinuous" vertical="center" wrapText="1"/>
      <protection locked="0"/>
    </xf>
    <xf numFmtId="0" fontId="1" fillId="0" borderId="108" xfId="0" applyFont="1" applyBorder="1" applyAlignment="1" applyProtection="1">
      <alignment horizontal="left" vertical="center"/>
      <protection locked="0"/>
    </xf>
    <xf numFmtId="0" fontId="1" fillId="0" borderId="109" xfId="0" applyFont="1" applyBorder="1" applyAlignment="1" applyProtection="1">
      <alignment horizontal="centerContinuous" vertical="center" wrapText="1"/>
      <protection locked="0"/>
    </xf>
    <xf numFmtId="0" fontId="1" fillId="0" borderId="1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1" xfId="0" applyFont="1" applyBorder="1" applyAlignment="1" applyProtection="1">
      <alignment horizontal="center" vertical="center" wrapText="1"/>
      <protection locked="0"/>
    </xf>
    <xf numFmtId="0" fontId="1" fillId="0" borderId="112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0" fillId="0" borderId="113" xfId="0" applyBorder="1" applyAlignment="1" applyProtection="1">
      <alignment horizontal="left" vertical="center" wrapText="1"/>
      <protection locked="0"/>
    </xf>
    <xf numFmtId="41" fontId="0" fillId="0" borderId="104" xfId="0" applyNumberFormat="1" applyBorder="1" applyAlignment="1" applyProtection="1">
      <alignment horizontal="right" vertical="center"/>
      <protection locked="0"/>
    </xf>
    <xf numFmtId="41" fontId="0" fillId="0" borderId="114" xfId="0" applyNumberFormat="1" applyBorder="1" applyAlignment="1" applyProtection="1">
      <alignment horizontal="right" vertical="center"/>
      <protection locked="0"/>
    </xf>
    <xf numFmtId="0" fontId="0" fillId="0" borderId="82" xfId="0" applyBorder="1" applyAlignment="1" applyProtection="1">
      <alignment horizontal="left" vertical="center" wrapText="1"/>
      <protection locked="0"/>
    </xf>
    <xf numFmtId="41" fontId="0" fillId="0" borderId="115" xfId="0" applyNumberFormat="1" applyBorder="1" applyAlignment="1" applyProtection="1">
      <alignment horizontal="right" vertical="center"/>
      <protection locked="0"/>
    </xf>
    <xf numFmtId="0" fontId="1" fillId="0" borderId="82" xfId="0" applyFont="1" applyBorder="1" applyAlignment="1" applyProtection="1">
      <alignment horizontal="left" vertical="center" wrapText="1"/>
      <protection locked="0"/>
    </xf>
    <xf numFmtId="41" fontId="1" fillId="0" borderId="84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15" xfId="0" applyNumberFormat="1" applyFont="1" applyBorder="1" applyAlignment="1" applyProtection="1">
      <alignment horizontal="right" vertical="center"/>
      <protection locked="0"/>
    </xf>
    <xf numFmtId="0" fontId="1" fillId="0" borderId="106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" fillId="0" borderId="35" xfId="0" applyFont="1" applyBorder="1" applyAlignment="1" applyProtection="1">
      <alignment horizontal="centerContinuous" vertical="center"/>
      <protection locked="0"/>
    </xf>
    <xf numFmtId="0" fontId="1" fillId="0" borderId="100" xfId="0" applyFont="1" applyBorder="1" applyAlignment="1" applyProtection="1">
      <alignment horizontal="centerContinuous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16" xfId="0" applyFont="1" applyBorder="1" applyAlignment="1" applyProtection="1">
      <alignment horizontal="center" vertical="center" wrapText="1"/>
      <protection locked="0"/>
    </xf>
    <xf numFmtId="0" fontId="0" fillId="0" borderId="113" xfId="0" applyBorder="1" applyAlignment="1" applyProtection="1">
      <alignment horizontal="left" vertical="center"/>
      <protection locked="0"/>
    </xf>
    <xf numFmtId="41" fontId="0" fillId="0" borderId="117" xfId="0" applyNumberFormat="1" applyBorder="1" applyAlignment="1" applyProtection="1">
      <alignment horizontal="right" vertical="center"/>
      <protection locked="0"/>
    </xf>
    <xf numFmtId="0" fontId="0" fillId="0" borderId="118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0" fillId="0" borderId="119" xfId="0" applyBorder="1" applyAlignment="1" applyProtection="1">
      <alignment horizontal="left" vertical="center"/>
      <protection locked="0"/>
    </xf>
    <xf numFmtId="0" fontId="1" fillId="0" borderId="74" xfId="0" applyFont="1" applyBorder="1" applyAlignment="1" applyProtection="1">
      <alignment horizontal="left" vertical="center"/>
      <protection locked="0"/>
    </xf>
    <xf numFmtId="0" fontId="1" fillId="0" borderId="106" xfId="0" applyFont="1" applyBorder="1" applyAlignment="1" applyProtection="1">
      <alignment horizontal="left" vertical="center"/>
      <protection locked="0"/>
    </xf>
    <xf numFmtId="0" fontId="1" fillId="0" borderId="78" xfId="0" applyFont="1" applyBorder="1" applyAlignment="1" applyProtection="1">
      <alignment horizontal="left" vertical="center"/>
      <protection locked="0"/>
    </xf>
    <xf numFmtId="41" fontId="1" fillId="0" borderId="80" xfId="0" applyNumberFormat="1" applyFont="1" applyBorder="1" applyAlignment="1" applyProtection="1">
      <alignment horizontal="right" vertical="center"/>
      <protection locked="0"/>
    </xf>
    <xf numFmtId="41" fontId="1" fillId="0" borderId="81" xfId="0" applyNumberFormat="1" applyFont="1" applyBorder="1" applyAlignment="1" applyProtection="1">
      <alignment horizontal="right" vertical="center"/>
      <protection locked="0"/>
    </xf>
    <xf numFmtId="0" fontId="1" fillId="0" borderId="112" xfId="0" applyFont="1" applyBorder="1" applyAlignment="1" applyProtection="1">
      <alignment horizontal="left" vertical="center"/>
      <protection locked="0"/>
    </xf>
    <xf numFmtId="41" fontId="1" fillId="0" borderId="120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Alignment="1">
      <alignment horizontal="left" vertical="center"/>
    </xf>
    <xf numFmtId="0" fontId="1" fillId="0" borderId="36" xfId="0" applyFont="1" applyBorder="1" applyAlignment="1" applyProtection="1">
      <alignment horizontal="left" vertical="center"/>
      <protection locked="0"/>
    </xf>
    <xf numFmtId="0" fontId="0" fillId="0" borderId="83" xfId="0" applyBorder="1" applyAlignment="1">
      <alignment/>
    </xf>
    <xf numFmtId="0" fontId="0" fillId="0" borderId="62" xfId="0" applyBorder="1" applyAlignment="1" applyProtection="1">
      <alignment horizontal="left" vertical="center" wrapText="1"/>
      <protection locked="0"/>
    </xf>
    <xf numFmtId="41" fontId="0" fillId="0" borderId="113" xfId="0" applyNumberFormat="1" applyBorder="1" applyAlignment="1" applyProtection="1">
      <alignment horizontal="right" vertical="center"/>
      <protection locked="0"/>
    </xf>
    <xf numFmtId="0" fontId="0" fillId="0" borderId="82" xfId="0" applyBorder="1" applyAlignment="1">
      <alignment/>
    </xf>
    <xf numFmtId="41" fontId="0" fillId="0" borderId="82" xfId="0" applyNumberFormat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21" xfId="0" applyBorder="1" applyAlignment="1" applyProtection="1">
      <alignment horizontal="left" vertical="center" wrapText="1"/>
      <protection locked="0"/>
    </xf>
    <xf numFmtId="41" fontId="0" fillId="0" borderId="85" xfId="0" applyNumberFormat="1" applyBorder="1" applyAlignment="1" applyProtection="1">
      <alignment horizontal="right" vertical="center"/>
      <protection locked="0"/>
    </xf>
    <xf numFmtId="0" fontId="1" fillId="0" borderId="74" xfId="0" applyFont="1" applyBorder="1" applyAlignment="1">
      <alignment/>
    </xf>
    <xf numFmtId="0" fontId="1" fillId="0" borderId="22" xfId="0" applyFont="1" applyBorder="1" applyAlignment="1">
      <alignment/>
    </xf>
    <xf numFmtId="41" fontId="1" fillId="0" borderId="74" xfId="0" applyNumberFormat="1" applyFont="1" applyBorder="1" applyAlignment="1">
      <alignment/>
    </xf>
    <xf numFmtId="41" fontId="0" fillId="36" borderId="22" xfId="0" applyNumberFormat="1" applyFont="1" applyFill="1" applyBorder="1" applyAlignment="1" applyProtection="1">
      <alignment horizontal="right" vertical="center"/>
      <protection/>
    </xf>
    <xf numFmtId="41" fontId="1" fillId="36" borderId="22" xfId="0" applyNumberFormat="1" applyFont="1" applyFill="1" applyBorder="1" applyAlignment="1" applyProtection="1">
      <alignment horizontal="right" vertical="center"/>
      <protection/>
    </xf>
    <xf numFmtId="41" fontId="0" fillId="36" borderId="17" xfId="0" applyNumberFormat="1" applyFont="1" applyFill="1" applyBorder="1" applyAlignment="1" applyProtection="1">
      <alignment horizontal="right" vertical="center"/>
      <protection/>
    </xf>
    <xf numFmtId="41" fontId="1" fillId="36" borderId="107" xfId="0" applyNumberFormat="1" applyFont="1" applyFill="1" applyBorder="1" applyAlignment="1" applyProtection="1">
      <alignment horizontal="right" vertical="center"/>
      <protection locked="0"/>
    </xf>
    <xf numFmtId="41" fontId="0" fillId="36" borderId="62" xfId="0" applyNumberFormat="1" applyFill="1" applyBorder="1" applyAlignment="1" applyProtection="1">
      <alignment horizontal="right" vertical="center"/>
      <protection locked="0"/>
    </xf>
    <xf numFmtId="41" fontId="1" fillId="36" borderId="42" xfId="0" applyNumberFormat="1" applyFont="1" applyFill="1" applyBorder="1" applyAlignment="1" applyProtection="1">
      <alignment horizontal="right" vertical="center"/>
      <protection locked="0"/>
    </xf>
    <xf numFmtId="41" fontId="0" fillId="36" borderId="42" xfId="0" applyNumberFormat="1" applyFill="1" applyBorder="1" applyAlignment="1" applyProtection="1">
      <alignment horizontal="right" vertical="center"/>
      <protection locked="0"/>
    </xf>
    <xf numFmtId="41" fontId="0" fillId="36" borderId="11" xfId="0" applyNumberFormat="1" applyFill="1" applyBorder="1" applyAlignment="1" applyProtection="1">
      <alignment horizontal="right" vertical="center"/>
      <protection locked="0"/>
    </xf>
    <xf numFmtId="0" fontId="0" fillId="34" borderId="26" xfId="0" applyFont="1" applyFill="1" applyBorder="1" applyAlignment="1" applyProtection="1">
      <alignment vertical="center"/>
      <protection locked="0"/>
    </xf>
    <xf numFmtId="41" fontId="0" fillId="0" borderId="15" xfId="0" applyNumberFormat="1" applyFill="1" applyBorder="1" applyAlignment="1" applyProtection="1">
      <alignment horizontal="right" vertical="center"/>
      <protection/>
    </xf>
    <xf numFmtId="41" fontId="0" fillId="0" borderId="11" xfId="0" applyNumberFormat="1" applyFill="1" applyBorder="1" applyAlignment="1" applyProtection="1">
      <alignment horizontal="right" vertical="center"/>
      <protection/>
    </xf>
    <xf numFmtId="41" fontId="0" fillId="0" borderId="25" xfId="0" applyNumberFormat="1" applyFill="1" applyBorder="1" applyAlignment="1" applyProtection="1">
      <alignment horizontal="right" vertical="center"/>
      <protection/>
    </xf>
    <xf numFmtId="41" fontId="0" fillId="0" borderId="14" xfId="0" applyNumberFormat="1" applyFill="1" applyBorder="1" applyAlignment="1" applyProtection="1">
      <alignment horizontal="right" vertical="center"/>
      <protection/>
    </xf>
    <xf numFmtId="41" fontId="0" fillId="0" borderId="10" xfId="0" applyNumberFormat="1" applyFill="1" applyBorder="1" applyAlignment="1" applyProtection="1">
      <alignment horizontal="right" vertical="center"/>
      <protection/>
    </xf>
    <xf numFmtId="41" fontId="0" fillId="0" borderId="30" xfId="0" applyNumberFormat="1" applyFill="1" applyBorder="1" applyAlignment="1" applyProtection="1">
      <alignment horizontal="right" vertical="center"/>
      <protection/>
    </xf>
    <xf numFmtId="0" fontId="0" fillId="34" borderId="122" xfId="0" applyFill="1" applyBorder="1" applyAlignment="1" applyProtection="1">
      <alignment vertical="center"/>
      <protection locked="0"/>
    </xf>
    <xf numFmtId="41" fontId="0" fillId="36" borderId="25" xfId="0" applyNumberFormat="1" applyFill="1" applyBorder="1" applyAlignment="1" applyProtection="1">
      <alignment horizontal="right" vertical="center"/>
      <protection locked="0"/>
    </xf>
    <xf numFmtId="41" fontId="0" fillId="36" borderId="14" xfId="0" applyNumberFormat="1" applyFill="1" applyBorder="1" applyAlignment="1" applyProtection="1">
      <alignment horizontal="right" vertical="center"/>
      <protection locked="0"/>
    </xf>
    <xf numFmtId="41" fontId="0" fillId="36" borderId="10" xfId="0" applyNumberFormat="1" applyFill="1" applyBorder="1" applyAlignment="1" applyProtection="1">
      <alignment horizontal="right" vertical="center"/>
      <protection locked="0"/>
    </xf>
    <xf numFmtId="41" fontId="0" fillId="36" borderId="30" xfId="0" applyNumberFormat="1" applyFill="1" applyBorder="1" applyAlignment="1" applyProtection="1">
      <alignment horizontal="right" vertical="center"/>
      <protection locked="0"/>
    </xf>
    <xf numFmtId="0" fontId="1" fillId="35" borderId="102" xfId="0" applyFont="1" applyFill="1" applyBorder="1" applyAlignment="1" applyProtection="1">
      <alignment horizontal="center" vertical="center"/>
      <protection locked="0"/>
    </xf>
    <xf numFmtId="0" fontId="0" fillId="34" borderId="123" xfId="0" applyFill="1" applyBorder="1" applyAlignment="1" applyProtection="1">
      <alignment vertical="center"/>
      <protection locked="0"/>
    </xf>
    <xf numFmtId="0" fontId="1" fillId="35" borderId="81" xfId="0" applyFont="1" applyFill="1" applyBorder="1" applyAlignment="1" applyProtection="1">
      <alignment horizontal="center" vertical="center"/>
      <protection locked="0"/>
    </xf>
    <xf numFmtId="0" fontId="4" fillId="35" borderId="116" xfId="0" applyFont="1" applyFill="1" applyBorder="1" applyAlignment="1" applyProtection="1">
      <alignment horizontal="center" vertical="center"/>
      <protection locked="0"/>
    </xf>
    <xf numFmtId="41" fontId="0" fillId="36" borderId="107" xfId="0" applyNumberFormat="1" applyFill="1" applyBorder="1" applyAlignment="1" applyProtection="1">
      <alignment horizontal="right" vertical="center"/>
      <protection locked="0"/>
    </xf>
    <xf numFmtId="41" fontId="0" fillId="0" borderId="107" xfId="0" applyNumberFormat="1" applyFill="1" applyBorder="1" applyAlignment="1" applyProtection="1">
      <alignment horizontal="right" vertical="center"/>
      <protection locked="0"/>
    </xf>
    <xf numFmtId="41" fontId="0" fillId="0" borderId="62" xfId="0" applyNumberFormat="1" applyFill="1" applyBorder="1" applyAlignment="1" applyProtection="1">
      <alignment horizontal="right" vertical="center"/>
      <protection locked="0"/>
    </xf>
    <xf numFmtId="41" fontId="0" fillId="0" borderId="62" xfId="0" applyNumberFormat="1" applyBorder="1" applyAlignment="1" applyProtection="1">
      <alignment horizontal="right" vertical="center"/>
      <protection locked="0"/>
    </xf>
    <xf numFmtId="41" fontId="0" fillId="36" borderId="62" xfId="0" applyNumberFormat="1" applyFill="1" applyBorder="1" applyAlignment="1" applyProtection="1">
      <alignment horizontal="right" vertical="center"/>
      <protection/>
    </xf>
    <xf numFmtId="41" fontId="0" fillId="0" borderId="124" xfId="0" applyNumberFormat="1" applyBorder="1" applyAlignment="1" applyProtection="1">
      <alignment horizontal="right" vertical="center"/>
      <protection locked="0"/>
    </xf>
    <xf numFmtId="41" fontId="0" fillId="36" borderId="11" xfId="0" applyNumberFormat="1" applyFill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59" xfId="0" applyNumberFormat="1" applyFont="1" applyBorder="1" applyAlignment="1" applyProtection="1">
      <alignment horizontal="center" vertical="center"/>
      <protection locked="0"/>
    </xf>
    <xf numFmtId="0" fontId="1" fillId="0" borderId="113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41" fontId="1" fillId="0" borderId="37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32" xfId="0" applyNumberFormat="1" applyFill="1" applyBorder="1" applyAlignment="1" applyProtection="1">
      <alignment horizontal="right" vertical="center"/>
      <protection locked="0"/>
    </xf>
    <xf numFmtId="41" fontId="0" fillId="0" borderId="33" xfId="0" applyNumberFormat="1" applyFill="1" applyBorder="1" applyAlignment="1" applyProtection="1">
      <alignment horizontal="right" vertical="center"/>
      <protection locked="0"/>
    </xf>
    <xf numFmtId="41" fontId="1" fillId="36" borderId="35" xfId="0" applyNumberFormat="1" applyFont="1" applyFill="1" applyBorder="1" applyAlignment="1" applyProtection="1">
      <alignment horizontal="right" vertical="center"/>
      <protection locked="0"/>
    </xf>
    <xf numFmtId="41" fontId="1" fillId="36" borderId="17" xfId="0" applyNumberFormat="1" applyFont="1" applyFill="1" applyBorder="1" applyAlignment="1" applyProtection="1">
      <alignment horizontal="right" vertical="center"/>
      <protection locked="0"/>
    </xf>
    <xf numFmtId="41" fontId="1" fillId="36" borderId="22" xfId="0" applyNumberFormat="1" applyFont="1" applyFill="1" applyBorder="1" applyAlignment="1" applyProtection="1">
      <alignment horizontal="right" vertical="center"/>
      <protection locked="0"/>
    </xf>
    <xf numFmtId="41" fontId="1" fillId="33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61" xfId="0" applyNumberFormat="1" applyBorder="1" applyAlignment="1" applyProtection="1">
      <alignment horizontal="right" vertical="center"/>
      <protection locked="0"/>
    </xf>
    <xf numFmtId="2" fontId="0" fillId="0" borderId="63" xfId="0" applyNumberFormat="1" applyBorder="1" applyAlignment="1" applyProtection="1">
      <alignment horizontal="right" vertical="center"/>
      <protection locked="0"/>
    </xf>
    <xf numFmtId="2" fontId="0" fillId="0" borderId="68" xfId="0" applyNumberFormat="1" applyBorder="1" applyAlignment="1" applyProtection="1">
      <alignment horizontal="right" vertical="center"/>
      <protection locked="0"/>
    </xf>
    <xf numFmtId="196" fontId="1" fillId="36" borderId="75" xfId="0" applyNumberFormat="1" applyFont="1" applyFill="1" applyBorder="1" applyAlignment="1" applyProtection="1">
      <alignment horizontal="right" vertical="center"/>
      <protection/>
    </xf>
    <xf numFmtId="0" fontId="0" fillId="0" borderId="125" xfId="0" applyFill="1" applyBorder="1" applyAlignment="1" applyProtection="1">
      <alignment horizontal="left" vertical="center"/>
      <protection locked="0"/>
    </xf>
    <xf numFmtId="41" fontId="0" fillId="0" borderId="119" xfId="0" applyNumberFormat="1" applyFill="1" applyBorder="1" applyAlignment="1" applyProtection="1">
      <alignment horizontal="right" vertical="center"/>
      <protection locked="0"/>
    </xf>
    <xf numFmtId="41" fontId="1" fillId="0" borderId="119" xfId="0" applyNumberFormat="1" applyFont="1" applyFill="1" applyBorder="1" applyAlignment="1" applyProtection="1">
      <alignment horizontal="right" vertical="center"/>
      <protection locked="0"/>
    </xf>
    <xf numFmtId="41" fontId="1" fillId="0" borderId="112" xfId="0" applyNumberFormat="1" applyFont="1" applyFill="1" applyBorder="1" applyAlignment="1" applyProtection="1">
      <alignment horizontal="right" vertical="center"/>
      <protection locked="0"/>
    </xf>
    <xf numFmtId="0" fontId="1" fillId="0" borderId="126" xfId="0" applyFont="1" applyBorder="1" applyAlignment="1" applyProtection="1">
      <alignment horizontal="left" vertical="center"/>
      <protection locked="0"/>
    </xf>
    <xf numFmtId="0" fontId="1" fillId="0" borderId="127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wrapText="1"/>
      <protection locked="0"/>
    </xf>
    <xf numFmtId="41" fontId="0" fillId="0" borderId="28" xfId="0" applyNumberFormat="1" applyBorder="1" applyAlignment="1" applyProtection="1">
      <alignment horizontal="right" vertical="center"/>
      <protection locked="0"/>
    </xf>
    <xf numFmtId="0" fontId="0" fillId="0" borderId="37" xfId="0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41" fontId="0" fillId="0" borderId="119" xfId="0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" fillId="39" borderId="16" xfId="0" applyFont="1" applyFill="1" applyBorder="1" applyAlignment="1" applyProtection="1">
      <alignment horizontal="center" vertical="center"/>
      <protection/>
    </xf>
    <xf numFmtId="0" fontId="1" fillId="39" borderId="1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0" fillId="0" borderId="122" xfId="0" applyFill="1" applyBorder="1" applyAlignment="1" applyProtection="1">
      <alignment horizontal="left" vertical="center"/>
      <protection locked="0"/>
    </xf>
    <xf numFmtId="0" fontId="1" fillId="0" borderId="128" xfId="0" applyFont="1" applyFill="1" applyBorder="1" applyAlignment="1" applyProtection="1">
      <alignment horizontal="center" vertical="center" wrapText="1"/>
      <protection locked="0"/>
    </xf>
    <xf numFmtId="0" fontId="1" fillId="0" borderId="118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2" fontId="1" fillId="36" borderId="45" xfId="0" applyNumberFormat="1" applyFont="1" applyFill="1" applyBorder="1" applyAlignment="1" applyProtection="1">
      <alignment horizontal="right" vertical="center"/>
      <protection/>
    </xf>
    <xf numFmtId="0" fontId="0" fillId="34" borderId="122" xfId="0" applyFont="1" applyFill="1" applyBorder="1" applyAlignment="1" applyProtection="1">
      <alignment vertical="center"/>
      <protection locked="0"/>
    </xf>
    <xf numFmtId="41" fontId="0" fillId="36" borderId="15" xfId="0" applyNumberFormat="1" applyFont="1" applyFill="1" applyBorder="1" applyAlignment="1" applyProtection="1">
      <alignment horizontal="right" vertical="center"/>
      <protection locked="0"/>
    </xf>
    <xf numFmtId="0" fontId="1" fillId="40" borderId="24" xfId="0" applyFont="1" applyFill="1" applyBorder="1" applyAlignment="1" applyProtection="1">
      <alignment horizontal="center" vertical="center"/>
      <protection locked="0"/>
    </xf>
    <xf numFmtId="0" fontId="1" fillId="40" borderId="11" xfId="0" applyFont="1" applyFill="1" applyBorder="1" applyAlignment="1" applyProtection="1">
      <alignment horizontal="center" vertical="center"/>
      <protection locked="0"/>
    </xf>
    <xf numFmtId="0" fontId="3" fillId="40" borderId="25" xfId="0" applyFont="1" applyFill="1" applyBorder="1" applyAlignment="1" applyProtection="1">
      <alignment horizontal="center" vertical="center"/>
      <protection locked="0"/>
    </xf>
    <xf numFmtId="0" fontId="0" fillId="41" borderId="26" xfId="0" applyFill="1" applyBorder="1" applyAlignment="1" applyProtection="1">
      <alignment vertical="center"/>
      <protection locked="0"/>
    </xf>
    <xf numFmtId="41" fontId="0" fillId="41" borderId="15" xfId="0" applyNumberFormat="1" applyFill="1" applyBorder="1" applyAlignment="1" applyProtection="1">
      <alignment horizontal="right" vertical="center"/>
      <protection locked="0"/>
    </xf>
    <xf numFmtId="41" fontId="0" fillId="41" borderId="11" xfId="0" applyNumberFormat="1" applyFill="1" applyBorder="1" applyAlignment="1" applyProtection="1">
      <alignment horizontal="right" vertical="center"/>
      <protection locked="0"/>
    </xf>
    <xf numFmtId="41" fontId="0" fillId="41" borderId="25" xfId="0" applyNumberFormat="1" applyFill="1" applyBorder="1" applyAlignment="1" applyProtection="1">
      <alignment horizontal="right" vertical="center"/>
      <protection locked="0"/>
    </xf>
    <xf numFmtId="0" fontId="0" fillId="41" borderId="0" xfId="0" applyFill="1" applyAlignment="1" applyProtection="1">
      <alignment/>
      <protection locked="0"/>
    </xf>
    <xf numFmtId="41" fontId="0" fillId="41" borderId="35" xfId="0" applyNumberFormat="1" applyFont="1" applyFill="1" applyBorder="1" applyAlignment="1" applyProtection="1">
      <alignment horizontal="right" vertical="center"/>
      <protection/>
    </xf>
    <xf numFmtId="41" fontId="0" fillId="41" borderId="17" xfId="0" applyNumberFormat="1" applyFont="1" applyFill="1" applyBorder="1" applyAlignment="1" applyProtection="1">
      <alignment horizontal="right" vertical="center"/>
      <protection/>
    </xf>
    <xf numFmtId="41" fontId="0" fillId="41" borderId="22" xfId="0" applyNumberFormat="1" applyFont="1" applyFill="1" applyBorder="1" applyAlignment="1" applyProtection="1">
      <alignment horizontal="right" vertical="center"/>
      <protection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 horizontal="right" vertical="center"/>
      <protection locked="0"/>
    </xf>
    <xf numFmtId="41" fontId="0" fillId="0" borderId="10" xfId="0" applyNumberFormat="1" applyFont="1" applyFill="1" applyBorder="1" applyAlignment="1" applyProtection="1">
      <alignment horizontal="right" vertical="center"/>
      <protection locked="0"/>
    </xf>
    <xf numFmtId="41" fontId="0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41" fontId="3" fillId="0" borderId="15" xfId="0" applyNumberFormat="1" applyFont="1" applyBorder="1" applyAlignment="1" applyProtection="1">
      <alignment horizontal="right" vertical="center"/>
      <protection locked="0"/>
    </xf>
    <xf numFmtId="41" fontId="3" fillId="0" borderId="10" xfId="0" applyNumberFormat="1" applyFont="1" applyFill="1" applyBorder="1" applyAlignment="1" applyProtection="1">
      <alignment horizontal="right" vertical="center"/>
      <protection locked="0"/>
    </xf>
    <xf numFmtId="41" fontId="3" fillId="0" borderId="5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2" fontId="3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vertical="center"/>
      <protection locked="0"/>
    </xf>
    <xf numFmtId="41" fontId="0" fillId="0" borderId="15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41" fontId="1" fillId="0" borderId="35" xfId="0" applyNumberFormat="1" applyFont="1" applyFill="1" applyBorder="1" applyAlignment="1" applyProtection="1">
      <alignment horizontal="right" vertical="center"/>
      <protection/>
    </xf>
    <xf numFmtId="41" fontId="1" fillId="0" borderId="17" xfId="0" applyNumberFormat="1" applyFont="1" applyFill="1" applyBorder="1" applyAlignment="1" applyProtection="1">
      <alignment horizontal="right" vertical="center"/>
      <protection/>
    </xf>
    <xf numFmtId="41" fontId="1" fillId="0" borderId="18" xfId="0" applyNumberFormat="1" applyFont="1" applyFill="1" applyBorder="1" applyAlignment="1" applyProtection="1">
      <alignment horizontal="right" vertical="center"/>
      <protection/>
    </xf>
    <xf numFmtId="41" fontId="1" fillId="0" borderId="22" xfId="0" applyNumberFormat="1" applyFont="1" applyFill="1" applyBorder="1" applyAlignment="1" applyProtection="1">
      <alignment horizontal="right" vertical="center"/>
      <protection/>
    </xf>
    <xf numFmtId="41" fontId="0" fillId="36" borderId="11" xfId="0" applyNumberFormat="1" applyFont="1" applyFill="1" applyBorder="1" applyAlignment="1" applyProtection="1">
      <alignment horizontal="right" vertical="center"/>
      <protection locked="0"/>
    </xf>
    <xf numFmtId="41" fontId="0" fillId="36" borderId="25" xfId="0" applyNumberFormat="1" applyFont="1" applyFill="1" applyBorder="1" applyAlignment="1" applyProtection="1">
      <alignment horizontal="right" vertical="center"/>
      <protection locked="0"/>
    </xf>
    <xf numFmtId="0" fontId="1" fillId="41" borderId="21" xfId="0" applyFont="1" applyFill="1" applyBorder="1" applyAlignment="1" applyProtection="1">
      <alignment horizontal="center" vertical="center"/>
      <protection locked="0"/>
    </xf>
    <xf numFmtId="0" fontId="1" fillId="41" borderId="22" xfId="0" applyFont="1" applyFill="1" applyBorder="1" applyAlignment="1" applyProtection="1">
      <alignment horizontal="center" vertical="center"/>
      <protection locked="0"/>
    </xf>
    <xf numFmtId="0" fontId="1" fillId="41" borderId="19" xfId="0" applyFont="1" applyFill="1" applyBorder="1" applyAlignment="1" applyProtection="1">
      <alignment horizontal="left" vertical="center"/>
      <protection locked="0"/>
    </xf>
    <xf numFmtId="41" fontId="1" fillId="41" borderId="53" xfId="0" applyNumberFormat="1" applyFont="1" applyFill="1" applyBorder="1" applyAlignment="1" applyProtection="1">
      <alignment horizontal="right" vertical="center"/>
      <protection locked="0"/>
    </xf>
    <xf numFmtId="41" fontId="1" fillId="41" borderId="42" xfId="0" applyNumberFormat="1" applyFont="1" applyFill="1" applyBorder="1" applyAlignment="1" applyProtection="1">
      <alignment horizontal="right" vertical="center"/>
      <protection locked="0"/>
    </xf>
    <xf numFmtId="41" fontId="1" fillId="41" borderId="107" xfId="0" applyNumberFormat="1" applyFont="1" applyFill="1" applyBorder="1" applyAlignment="1" applyProtection="1">
      <alignment horizontal="right" vertical="center"/>
      <protection locked="0"/>
    </xf>
    <xf numFmtId="0" fontId="1" fillId="40" borderId="25" xfId="0" applyFont="1" applyFill="1" applyBorder="1" applyAlignment="1" applyProtection="1">
      <alignment horizontal="center" vertical="center"/>
      <protection locked="0"/>
    </xf>
    <xf numFmtId="0" fontId="0" fillId="41" borderId="27" xfId="0" applyFill="1" applyBorder="1" applyAlignment="1" applyProtection="1">
      <alignment horizontal="left" vertical="center"/>
      <protection locked="0"/>
    </xf>
    <xf numFmtId="41" fontId="0" fillId="41" borderId="53" xfId="0" applyNumberFormat="1" applyFill="1" applyBorder="1" applyAlignment="1" applyProtection="1">
      <alignment horizontal="right" vertical="center"/>
      <protection locked="0"/>
    </xf>
    <xf numFmtId="41" fontId="0" fillId="41" borderId="42" xfId="0" applyNumberFormat="1" applyFill="1" applyBorder="1" applyAlignment="1" applyProtection="1">
      <alignment horizontal="right" vertical="center"/>
      <protection locked="0"/>
    </xf>
    <xf numFmtId="41" fontId="0" fillId="41" borderId="107" xfId="0" applyNumberFormat="1" applyFill="1" applyBorder="1" applyAlignment="1" applyProtection="1">
      <alignment horizontal="right" vertical="center"/>
      <protection locked="0"/>
    </xf>
    <xf numFmtId="0" fontId="1" fillId="40" borderId="28" xfId="0" applyFont="1" applyFill="1" applyBorder="1" applyAlignment="1" applyProtection="1">
      <alignment horizontal="center" vertical="center"/>
      <protection locked="0"/>
    </xf>
    <xf numFmtId="0" fontId="1" fillId="40" borderId="12" xfId="0" applyFont="1" applyFill="1" applyBorder="1" applyAlignment="1" applyProtection="1">
      <alignment horizontal="center" vertical="center"/>
      <protection locked="0"/>
    </xf>
    <xf numFmtId="0" fontId="1" fillId="40" borderId="37" xfId="0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41" fontId="3" fillId="0" borderId="11" xfId="0" applyNumberFormat="1" applyFont="1" applyFill="1" applyBorder="1" applyAlignment="1" applyProtection="1">
      <alignment horizontal="right" vertical="center"/>
      <protection locked="0"/>
    </xf>
    <xf numFmtId="41" fontId="3" fillId="0" borderId="25" xfId="0" applyNumberFormat="1" applyFont="1" applyBorder="1" applyAlignment="1" applyProtection="1">
      <alignment horizontal="right" vertical="center"/>
      <protection locked="0"/>
    </xf>
    <xf numFmtId="2" fontId="4" fillId="36" borderId="36" xfId="0" applyNumberFormat="1" applyFont="1" applyFill="1" applyBorder="1" applyAlignment="1" applyProtection="1">
      <alignment horizontal="center" vertical="center"/>
      <protection/>
    </xf>
    <xf numFmtId="41" fontId="3" fillId="36" borderId="35" xfId="0" applyNumberFormat="1" applyFont="1" applyFill="1" applyBorder="1" applyAlignment="1" applyProtection="1">
      <alignment horizontal="right" vertical="center"/>
      <protection/>
    </xf>
    <xf numFmtId="41" fontId="3" fillId="36" borderId="17" xfId="0" applyNumberFormat="1" applyFont="1" applyFill="1" applyBorder="1" applyAlignment="1" applyProtection="1">
      <alignment horizontal="right" vertical="center"/>
      <protection/>
    </xf>
    <xf numFmtId="41" fontId="3" fillId="36" borderId="22" xfId="0" applyNumberFormat="1" applyFont="1" applyFill="1" applyBorder="1" applyAlignment="1" applyProtection="1">
      <alignment horizontal="right" vertical="center"/>
      <protection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1" fillId="35" borderId="25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vertical="center"/>
      <protection locked="0"/>
    </xf>
    <xf numFmtId="2" fontId="1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/>
      <protection locked="0"/>
    </xf>
    <xf numFmtId="41" fontId="0" fillId="36" borderId="53" xfId="0" applyNumberFormat="1" applyFont="1" applyFill="1" applyBorder="1" applyAlignment="1" applyProtection="1">
      <alignment horizontal="right" vertical="center"/>
      <protection locked="0"/>
    </xf>
    <xf numFmtId="41" fontId="0" fillId="36" borderId="42" xfId="0" applyNumberFormat="1" applyFont="1" applyFill="1" applyBorder="1" applyAlignment="1" applyProtection="1">
      <alignment horizontal="right" vertical="center"/>
      <protection locked="0"/>
    </xf>
    <xf numFmtId="41" fontId="0" fillId="36" borderId="107" xfId="0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41" fontId="0" fillId="0" borderId="11" xfId="0" applyNumberFormat="1" applyFont="1" applyBorder="1" applyAlignment="1" applyProtection="1">
      <alignment horizontal="right" vertical="center"/>
      <protection locked="0"/>
    </xf>
    <xf numFmtId="41" fontId="0" fillId="0" borderId="25" xfId="0" applyNumberFormat="1" applyFont="1" applyBorder="1" applyAlignment="1" applyProtection="1">
      <alignment horizontal="right" vertical="center"/>
      <protection locked="0"/>
    </xf>
    <xf numFmtId="2" fontId="1" fillId="36" borderId="36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62" xfId="0" applyNumberFormat="1" applyFont="1" applyFill="1" applyBorder="1" applyAlignment="1" applyProtection="1">
      <alignment horizontal="right" vertical="center"/>
      <protection locked="0"/>
    </xf>
    <xf numFmtId="41" fontId="0" fillId="0" borderId="92" xfId="0" applyNumberFormat="1" applyFont="1" applyFill="1" applyBorder="1" applyAlignment="1" applyProtection="1">
      <alignment horizontal="right" vertical="center"/>
      <protection locked="0"/>
    </xf>
    <xf numFmtId="0" fontId="0" fillId="34" borderId="94" xfId="0" applyFill="1" applyBorder="1" applyAlignment="1" applyProtection="1">
      <alignment vertical="center"/>
      <protection locked="0"/>
    </xf>
    <xf numFmtId="0" fontId="1" fillId="35" borderId="29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41" fontId="0" fillId="0" borderId="14" xfId="0" applyNumberFormat="1" applyFont="1" applyBorder="1" applyAlignment="1" applyProtection="1">
      <alignment horizontal="right" vertical="center"/>
      <protection locked="0"/>
    </xf>
    <xf numFmtId="41" fontId="0" fillId="0" borderId="10" xfId="0" applyNumberFormat="1" applyFont="1" applyBorder="1" applyAlignment="1" applyProtection="1">
      <alignment horizontal="right" vertical="center"/>
      <protection locked="0"/>
    </xf>
    <xf numFmtId="41" fontId="0" fillId="0" borderId="30" xfId="0" applyNumberFormat="1" applyFont="1" applyBorder="1" applyAlignment="1" applyProtection="1">
      <alignment horizontal="right" vertical="center"/>
      <protection locked="0"/>
    </xf>
    <xf numFmtId="0" fontId="3" fillId="34" borderId="122" xfId="0" applyFont="1" applyFill="1" applyBorder="1" applyAlignment="1" applyProtection="1">
      <alignment vertical="center"/>
      <protection locked="0"/>
    </xf>
    <xf numFmtId="0" fontId="0" fillId="0" borderId="82" xfId="0" applyBorder="1" applyAlignment="1">
      <alignment horizontal="left" vertical="center"/>
    </xf>
    <xf numFmtId="41" fontId="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34" borderId="0" xfId="0" applyFill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41" fontId="1" fillId="34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6" xfId="0" applyFont="1" applyFill="1" applyBorder="1" applyAlignment="1" applyProtection="1">
      <alignment horizontal="left" vertical="center"/>
      <protection locked="0"/>
    </xf>
    <xf numFmtId="0" fontId="0" fillId="34" borderId="36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102" xfId="0" applyFill="1" applyBorder="1" applyAlignment="1" applyProtection="1">
      <alignment horizontal="left" vertical="center"/>
      <protection locked="0"/>
    </xf>
    <xf numFmtId="41" fontId="1" fillId="34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16" xfId="0" applyFont="1" applyBorder="1" applyAlignment="1">
      <alignment vertical="center" wrapText="1"/>
    </xf>
    <xf numFmtId="41" fontId="0" fillId="34" borderId="10" xfId="0" applyNumberFormat="1" applyFill="1" applyBorder="1" applyAlignment="1" applyProtection="1">
      <alignment horizontal="right" vertical="center"/>
      <protection locked="0"/>
    </xf>
    <xf numFmtId="41" fontId="0" fillId="34" borderId="32" xfId="0" applyNumberFormat="1" applyFill="1" applyBorder="1" applyAlignment="1" applyProtection="1">
      <alignment horizontal="right" vertical="center"/>
      <protection locked="0"/>
    </xf>
    <xf numFmtId="0" fontId="0" fillId="0" borderId="31" xfId="0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/>
    </xf>
    <xf numFmtId="41" fontId="0" fillId="34" borderId="11" xfId="0" applyNumberFormat="1" applyFill="1" applyBorder="1" applyAlignment="1" applyProtection="1">
      <alignment horizontal="right" vertical="center"/>
      <protection locked="0"/>
    </xf>
    <xf numFmtId="0" fontId="0" fillId="0" borderId="29" xfId="0" applyBorder="1" applyAlignment="1">
      <alignment vertical="center" wrapText="1"/>
    </xf>
    <xf numFmtId="0" fontId="0" fillId="34" borderId="31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/>
    </xf>
    <xf numFmtId="0" fontId="0" fillId="34" borderId="24" xfId="0" applyFill="1" applyBorder="1" applyAlignment="1">
      <alignment vertical="center" wrapText="1"/>
    </xf>
    <xf numFmtId="41" fontId="0" fillId="34" borderId="36" xfId="0" applyNumberFormat="1" applyFill="1" applyBorder="1" applyAlignment="1" applyProtection="1">
      <alignment horizontal="centerContinuous" vertical="center"/>
      <protection locked="0"/>
    </xf>
    <xf numFmtId="41" fontId="0" fillId="34" borderId="17" xfId="0" applyNumberFormat="1" applyFill="1" applyBorder="1" applyAlignment="1" applyProtection="1">
      <alignment horizontal="centerContinuous" vertical="center"/>
      <protection locked="0"/>
    </xf>
    <xf numFmtId="0" fontId="2" fillId="0" borderId="16" xfId="0" applyFont="1" applyBorder="1" applyAlignment="1">
      <alignment horizontal="centerContinuous" vertical="center" wrapText="1"/>
    </xf>
    <xf numFmtId="41" fontId="0" fillId="0" borderId="11" xfId="0" applyNumberFormat="1" applyBorder="1" applyAlignment="1">
      <alignment horizontal="right" vertical="center"/>
    </xf>
    <xf numFmtId="41" fontId="0" fillId="34" borderId="10" xfId="0" applyNumberFormat="1" applyFont="1" applyFill="1" applyBorder="1" applyAlignment="1" applyProtection="1">
      <alignment horizontal="right" vertical="center"/>
      <protection locked="0"/>
    </xf>
    <xf numFmtId="41" fontId="0" fillId="38" borderId="11" xfId="0" applyNumberFormat="1" applyFont="1" applyFill="1" applyBorder="1" applyAlignment="1" applyProtection="1">
      <alignment horizontal="right" vertical="center"/>
      <protection/>
    </xf>
    <xf numFmtId="41" fontId="0" fillId="38" borderId="11" xfId="0" applyNumberFormat="1" applyFont="1" applyFill="1" applyBorder="1" applyAlignment="1" applyProtection="1">
      <alignment horizontal="right" vertical="center"/>
      <protection locked="0"/>
    </xf>
    <xf numFmtId="0" fontId="0" fillId="34" borderId="29" xfId="0" applyFill="1" applyBorder="1" applyAlignment="1">
      <alignment vertical="center" wrapText="1"/>
    </xf>
    <xf numFmtId="0" fontId="0" fillId="0" borderId="3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" fillId="34" borderId="16" xfId="0" applyFont="1" applyFill="1" applyBorder="1" applyAlignment="1" applyProtection="1">
      <alignment horizontal="centerContinuous" vertical="center" wrapText="1"/>
      <protection locked="0"/>
    </xf>
    <xf numFmtId="0" fontId="1" fillId="34" borderId="36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right" vertical="center"/>
      <protection locked="0"/>
    </xf>
    <xf numFmtId="0" fontId="15" fillId="0" borderId="0" xfId="57">
      <alignment/>
      <protection/>
    </xf>
    <xf numFmtId="0" fontId="15" fillId="0" borderId="0" xfId="57" applyFont="1">
      <alignment/>
      <protection/>
    </xf>
    <xf numFmtId="3" fontId="17" fillId="0" borderId="10" xfId="57" applyNumberFormat="1" applyFont="1" applyBorder="1">
      <alignment/>
      <protection/>
    </xf>
    <xf numFmtId="0" fontId="17" fillId="0" borderId="10" xfId="57" applyFont="1" applyBorder="1">
      <alignment/>
      <protection/>
    </xf>
    <xf numFmtId="3" fontId="17" fillId="0" borderId="32" xfId="57" applyNumberFormat="1" applyFont="1" applyBorder="1">
      <alignment/>
      <protection/>
    </xf>
    <xf numFmtId="0" fontId="17" fillId="0" borderId="32" xfId="57" applyFont="1" applyBorder="1">
      <alignment/>
      <protection/>
    </xf>
    <xf numFmtId="0" fontId="17" fillId="0" borderId="0" xfId="57" applyFont="1">
      <alignment/>
      <protection/>
    </xf>
    <xf numFmtId="3" fontId="15" fillId="0" borderId="0" xfId="57" applyNumberFormat="1">
      <alignment/>
      <protection/>
    </xf>
    <xf numFmtId="3" fontId="17" fillId="0" borderId="11" xfId="57" applyNumberFormat="1" applyFont="1" applyBorder="1">
      <alignment/>
      <protection/>
    </xf>
    <xf numFmtId="0" fontId="17" fillId="0" borderId="11" xfId="57" applyFont="1" applyBorder="1">
      <alignment/>
      <protection/>
    </xf>
    <xf numFmtId="0" fontId="17" fillId="0" borderId="11" xfId="57" applyFont="1" applyBorder="1" applyAlignment="1">
      <alignment horizontal="center"/>
      <protection/>
    </xf>
    <xf numFmtId="0" fontId="18" fillId="0" borderId="0" xfId="57" applyFont="1" applyAlignment="1">
      <alignment/>
      <protection/>
    </xf>
    <xf numFmtId="3" fontId="17" fillId="0" borderId="129" xfId="57" applyNumberFormat="1" applyFont="1" applyBorder="1">
      <alignment/>
      <protection/>
    </xf>
    <xf numFmtId="0" fontId="17" fillId="0" borderId="129" xfId="57" applyFont="1" applyBorder="1">
      <alignment/>
      <protection/>
    </xf>
    <xf numFmtId="0" fontId="15" fillId="0" borderId="0" xfId="57" applyAlignment="1">
      <alignment/>
      <protection/>
    </xf>
    <xf numFmtId="0" fontId="17" fillId="0" borderId="0" xfId="57" applyFont="1" applyAlignment="1">
      <alignment/>
      <protection/>
    </xf>
    <xf numFmtId="0" fontId="15" fillId="0" borderId="0" xfId="57" applyAlignment="1">
      <alignment horizontal="centerContinuous"/>
      <protection/>
    </xf>
    <xf numFmtId="0" fontId="19" fillId="0" borderId="0" xfId="57" applyFont="1" applyAlignment="1">
      <alignment horizontal="centerContinuous"/>
      <protection/>
    </xf>
    <xf numFmtId="0" fontId="20" fillId="0" borderId="0" xfId="57" applyFont="1" applyAlignment="1">
      <alignment horizontal="centerContinuous"/>
      <protection/>
    </xf>
    <xf numFmtId="0" fontId="21" fillId="0" borderId="0" xfId="57" applyFont="1" applyAlignment="1">
      <alignment horizontal="centerContinuous"/>
      <protection/>
    </xf>
    <xf numFmtId="0" fontId="22" fillId="0" borderId="0" xfId="57" applyFont="1" applyAlignment="1">
      <alignment horizontal="centerContinuous"/>
      <protection/>
    </xf>
    <xf numFmtId="0" fontId="20" fillId="0" borderId="0" xfId="57" applyFont="1" applyAlignment="1">
      <alignment/>
      <protection/>
    </xf>
    <xf numFmtId="41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23" fillId="0" borderId="11" xfId="0" applyFont="1" applyBorder="1" applyAlignment="1">
      <alignment wrapText="1"/>
    </xf>
    <xf numFmtId="4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1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24" fillId="0" borderId="130" xfId="0" applyFont="1" applyBorder="1" applyAlignment="1">
      <alignment horizontal="right" vertical="top" wrapText="1"/>
    </xf>
    <xf numFmtId="0" fontId="24" fillId="0" borderId="78" xfId="0" applyFont="1" applyBorder="1" applyAlignment="1">
      <alignment horizontal="justify" vertical="top" wrapText="1"/>
    </xf>
    <xf numFmtId="0" fontId="25" fillId="0" borderId="130" xfId="0" applyFont="1" applyBorder="1" applyAlignment="1">
      <alignment horizontal="right" vertical="top" wrapText="1"/>
    </xf>
    <xf numFmtId="0" fontId="25" fillId="0" borderId="78" xfId="0" applyFont="1" applyBorder="1" applyAlignment="1">
      <alignment horizontal="justify" vertical="top" wrapText="1"/>
    </xf>
    <xf numFmtId="0" fontId="24" fillId="0" borderId="130" xfId="0" applyFont="1" applyBorder="1" applyAlignment="1">
      <alignment horizontal="center" vertical="top" wrapText="1"/>
    </xf>
    <xf numFmtId="0" fontId="24" fillId="0" borderId="99" xfId="0" applyFont="1" applyBorder="1" applyAlignment="1">
      <alignment horizontal="center" vertical="top" wrapText="1"/>
    </xf>
    <xf numFmtId="0" fontId="25" fillId="0" borderId="131" xfId="0" applyFont="1" applyBorder="1" applyAlignment="1">
      <alignment horizontal="right" vertical="top" wrapText="1"/>
    </xf>
    <xf numFmtId="0" fontId="25" fillId="0" borderId="76" xfId="0" applyFont="1" applyBorder="1" applyAlignment="1">
      <alignment horizontal="right" vertical="top" wrapText="1"/>
    </xf>
    <xf numFmtId="0" fontId="25" fillId="0" borderId="76" xfId="0" applyFont="1" applyBorder="1" applyAlignment="1">
      <alignment horizontal="justify" vertical="top" wrapText="1"/>
    </xf>
    <xf numFmtId="0" fontId="25" fillId="0" borderId="130" xfId="0" applyFont="1" applyBorder="1" applyAlignment="1">
      <alignment vertical="top" wrapText="1"/>
    </xf>
    <xf numFmtId="0" fontId="26" fillId="0" borderId="130" xfId="0" applyFont="1" applyBorder="1" applyAlignment="1">
      <alignment horizontal="center" vertical="top" wrapText="1"/>
    </xf>
    <xf numFmtId="0" fontId="26" fillId="0" borderId="99" xfId="0" applyFont="1" applyBorder="1" applyAlignment="1">
      <alignment horizontal="center" vertical="top" wrapText="1"/>
    </xf>
    <xf numFmtId="0" fontId="14" fillId="0" borderId="0" xfId="56">
      <alignment/>
      <protection/>
    </xf>
    <xf numFmtId="0" fontId="14" fillId="0" borderId="0" xfId="56" applyFont="1">
      <alignment/>
      <protection/>
    </xf>
    <xf numFmtId="0" fontId="27" fillId="0" borderId="11" xfId="56" applyFont="1" applyBorder="1">
      <alignment/>
      <protection/>
    </xf>
    <xf numFmtId="0" fontId="28" fillId="0" borderId="11" xfId="56" applyFont="1" applyFill="1" applyBorder="1" applyAlignment="1">
      <alignment wrapText="1"/>
      <protection/>
    </xf>
    <xf numFmtId="0" fontId="28" fillId="0" borderId="11" xfId="56" applyFont="1" applyBorder="1">
      <alignment/>
      <protection/>
    </xf>
    <xf numFmtId="0" fontId="29" fillId="0" borderId="11" xfId="56" applyFont="1" applyBorder="1">
      <alignment/>
      <protection/>
    </xf>
    <xf numFmtId="0" fontId="29" fillId="0" borderId="11" xfId="56" applyFont="1" applyBorder="1" applyAlignment="1">
      <alignment wrapText="1"/>
      <protection/>
    </xf>
    <xf numFmtId="0" fontId="28" fillId="0" borderId="11" xfId="56" applyFont="1" applyBorder="1" applyAlignment="1">
      <alignment wrapText="1"/>
      <protection/>
    </xf>
    <xf numFmtId="0" fontId="30" fillId="0" borderId="11" xfId="56" applyFont="1" applyBorder="1">
      <alignment/>
      <protection/>
    </xf>
    <xf numFmtId="0" fontId="27" fillId="0" borderId="0" xfId="56" applyFont="1">
      <alignment/>
      <protection/>
    </xf>
    <xf numFmtId="0" fontId="28" fillId="0" borderId="11" xfId="56" applyFont="1" applyFill="1" applyBorder="1">
      <alignment/>
      <protection/>
    </xf>
    <xf numFmtId="0" fontId="27" fillId="0" borderId="11" xfId="56" applyFont="1" applyBorder="1" applyAlignment="1">
      <alignment wrapText="1"/>
      <protection/>
    </xf>
    <xf numFmtId="0" fontId="14" fillId="0" borderId="11" xfId="56" applyBorder="1" applyAlignment="1">
      <alignment wrapText="1"/>
      <protection/>
    </xf>
    <xf numFmtId="0" fontId="29" fillId="0" borderId="11" xfId="56" applyFont="1" applyFill="1" applyBorder="1" applyAlignment="1">
      <alignment wrapText="1"/>
      <protection/>
    </xf>
    <xf numFmtId="0" fontId="29" fillId="0" borderId="11" xfId="56" applyFont="1" applyFill="1" applyBorder="1">
      <alignment/>
      <protection/>
    </xf>
    <xf numFmtId="0" fontId="14" fillId="0" borderId="11" xfId="56" applyFont="1" applyBorder="1" applyAlignment="1">
      <alignment wrapText="1"/>
      <protection/>
    </xf>
    <xf numFmtId="0" fontId="14" fillId="0" borderId="11" xfId="56" applyBorder="1">
      <alignment/>
      <protection/>
    </xf>
    <xf numFmtId="0" fontId="14" fillId="0" borderId="0" xfId="56" applyAlignment="1">
      <alignment horizontal="centerContinuous"/>
      <protection/>
    </xf>
    <xf numFmtId="41" fontId="0" fillId="42" borderId="37" xfId="0" applyNumberFormat="1" applyFill="1" applyBorder="1" applyAlignment="1">
      <alignment vertical="center"/>
    </xf>
    <xf numFmtId="41" fontId="0" fillId="36" borderId="12" xfId="0" applyNumberFormat="1" applyFill="1" applyBorder="1" applyAlignment="1">
      <alignment vertical="center"/>
    </xf>
    <xf numFmtId="41" fontId="0" fillId="42" borderId="12" xfId="0" applyNumberFormat="1" applyFill="1" applyBorder="1" applyAlignment="1">
      <alignment vertical="center"/>
    </xf>
    <xf numFmtId="0" fontId="0" fillId="42" borderId="12" xfId="0" applyFill="1" applyBorder="1" applyAlignment="1">
      <alignment vertical="center"/>
    </xf>
    <xf numFmtId="41" fontId="0" fillId="36" borderId="25" xfId="0" applyNumberFormat="1" applyFill="1" applyBorder="1" applyAlignment="1">
      <alignment vertical="center"/>
    </xf>
    <xf numFmtId="41" fontId="0" fillId="36" borderId="11" xfId="0" applyNumberFormat="1" applyFill="1" applyBorder="1" applyAlignment="1">
      <alignment vertical="center"/>
    </xf>
    <xf numFmtId="0" fontId="0" fillId="42" borderId="11" xfId="0" applyFill="1" applyBorder="1" applyAlignment="1">
      <alignment vertical="center"/>
    </xf>
    <xf numFmtId="41" fontId="0" fillId="42" borderId="25" xfId="0" applyNumberFormat="1" applyFill="1" applyBorder="1" applyAlignment="1">
      <alignment vertical="center"/>
    </xf>
    <xf numFmtId="41" fontId="0" fillId="42" borderId="1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1" fontId="3" fillId="42" borderId="1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41" fontId="31" fillId="0" borderId="0" xfId="0" applyNumberFormat="1" applyFont="1" applyAlignment="1">
      <alignment vertical="center"/>
    </xf>
    <xf numFmtId="41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wrapText="1"/>
    </xf>
    <xf numFmtId="41" fontId="1" fillId="0" borderId="11" xfId="0" applyNumberFormat="1" applyFont="1" applyBorder="1" applyAlignment="1">
      <alignment vertical="center" wrapText="1"/>
    </xf>
    <xf numFmtId="41" fontId="0" fillId="0" borderId="11" xfId="0" applyNumberFormat="1" applyBorder="1" applyAlignment="1">
      <alignment vertical="center" wrapText="1"/>
    </xf>
    <xf numFmtId="41" fontId="1" fillId="0" borderId="32" xfId="0" applyNumberFormat="1" applyFont="1" applyBorder="1" applyAlignment="1">
      <alignment vertical="center" wrapText="1"/>
    </xf>
    <xf numFmtId="41" fontId="1" fillId="0" borderId="25" xfId="0" applyNumberFormat="1" applyFont="1" applyBorder="1" applyAlignment="1">
      <alignment vertical="center" wrapText="1"/>
    </xf>
    <xf numFmtId="41" fontId="0" fillId="0" borderId="25" xfId="0" applyNumberFormat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1" fontId="0" fillId="0" borderId="0" xfId="0" applyNumberFormat="1" applyAlignment="1">
      <alignment wrapText="1"/>
    </xf>
    <xf numFmtId="41" fontId="0" fillId="0" borderId="17" xfId="0" applyNumberFormat="1" applyBorder="1" applyAlignment="1">
      <alignment/>
    </xf>
    <xf numFmtId="41" fontId="0" fillId="0" borderId="88" xfId="0" applyNumberFormat="1" applyBorder="1" applyAlignment="1" applyProtection="1">
      <alignment horizontal="right" vertical="center"/>
      <protection locked="0"/>
    </xf>
    <xf numFmtId="41" fontId="0" fillId="0" borderId="89" xfId="0" applyNumberFormat="1" applyBorder="1" applyAlignment="1">
      <alignment/>
    </xf>
    <xf numFmtId="41" fontId="0" fillId="0" borderId="90" xfId="0" applyNumberFormat="1" applyBorder="1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>
      <alignment vertical="center"/>
    </xf>
    <xf numFmtId="41" fontId="1" fillId="0" borderId="37" xfId="0" applyNumberFormat="1" applyFont="1" applyBorder="1" applyAlignment="1">
      <alignment vertical="center" wrapText="1"/>
    </xf>
    <xf numFmtId="0" fontId="0" fillId="0" borderId="76" xfId="0" applyFill="1" applyBorder="1" applyAlignment="1" applyProtection="1">
      <alignment vertical="center"/>
      <protection locked="0"/>
    </xf>
    <xf numFmtId="0" fontId="24" fillId="0" borderId="132" xfId="0" applyFont="1" applyBorder="1" applyAlignment="1">
      <alignment horizontal="justify" vertical="top" wrapText="1"/>
    </xf>
    <xf numFmtId="0" fontId="24" fillId="0" borderId="132" xfId="0" applyFont="1" applyBorder="1" applyAlignment="1">
      <alignment horizontal="right" vertical="top" wrapText="1"/>
    </xf>
    <xf numFmtId="0" fontId="24" fillId="0" borderId="133" xfId="0" applyFont="1" applyBorder="1" applyAlignment="1">
      <alignment horizontal="right" vertical="top" wrapText="1"/>
    </xf>
    <xf numFmtId="0" fontId="24" fillId="0" borderId="134" xfId="0" applyFont="1" applyBorder="1" applyAlignment="1">
      <alignment horizontal="justify" vertical="top" wrapText="1"/>
    </xf>
    <xf numFmtId="0" fontId="24" fillId="0" borderId="134" xfId="0" applyFont="1" applyBorder="1" applyAlignment="1">
      <alignment horizontal="right" vertical="top" wrapText="1"/>
    </xf>
    <xf numFmtId="0" fontId="24" fillId="0" borderId="135" xfId="0" applyFont="1" applyBorder="1" applyAlignment="1">
      <alignment horizontal="right" vertical="top" wrapText="1"/>
    </xf>
    <xf numFmtId="0" fontId="0" fillId="0" borderId="0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56" xfId="0" applyFont="1" applyBorder="1" applyAlignment="1" applyProtection="1">
      <alignment/>
      <protection locked="0"/>
    </xf>
    <xf numFmtId="0" fontId="1" fillId="0" borderId="73" xfId="0" applyFont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vertical="center"/>
      <protection locked="0"/>
    </xf>
    <xf numFmtId="196" fontId="1" fillId="36" borderId="11" xfId="0" applyNumberFormat="1" applyFont="1" applyFill="1" applyBorder="1" applyAlignment="1" applyProtection="1">
      <alignment horizontal="right" vertical="center"/>
      <protection/>
    </xf>
    <xf numFmtId="166" fontId="1" fillId="36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/>
      <protection locked="0"/>
    </xf>
    <xf numFmtId="165" fontId="1" fillId="36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166" fontId="0" fillId="0" borderId="11" xfId="0" applyNumberFormat="1" applyBorder="1" applyAlignment="1" applyProtection="1">
      <alignment horizontal="right" vertical="center"/>
      <protection locked="0"/>
    </xf>
    <xf numFmtId="195" fontId="0" fillId="0" borderId="1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 horizontal="right" vertical="center"/>
      <protection locked="0"/>
    </xf>
    <xf numFmtId="173" fontId="0" fillId="34" borderId="29" xfId="0" applyNumberFormat="1" applyFill="1" applyBorder="1" applyAlignment="1">
      <alignment vertical="center" wrapText="1"/>
    </xf>
    <xf numFmtId="173" fontId="0" fillId="34" borderId="24" xfId="0" applyNumberFormat="1" applyFill="1" applyBorder="1" applyAlignment="1">
      <alignment vertical="center" wrapText="1"/>
    </xf>
    <xf numFmtId="2" fontId="1" fillId="0" borderId="36" xfId="0" applyNumberFormat="1" applyFont="1" applyFill="1" applyBorder="1" applyAlignment="1" applyProtection="1">
      <alignment horizontal="center" vertical="center"/>
      <protection/>
    </xf>
    <xf numFmtId="198" fontId="0" fillId="0" borderId="6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/>
    </xf>
    <xf numFmtId="0" fontId="0" fillId="0" borderId="136" xfId="0" applyBorder="1" applyAlignment="1" applyProtection="1">
      <alignment horizontal="left" vertical="center"/>
      <protection locked="0"/>
    </xf>
    <xf numFmtId="0" fontId="0" fillId="0" borderId="137" xfId="0" applyBorder="1" applyAlignment="1" applyProtection="1">
      <alignment horizontal="left" vertical="center"/>
      <protection locked="0"/>
    </xf>
    <xf numFmtId="0" fontId="1" fillId="0" borderId="74" xfId="0" applyFont="1" applyFill="1" applyBorder="1" applyAlignment="1" applyProtection="1">
      <alignment vertical="center"/>
      <protection locked="0"/>
    </xf>
    <xf numFmtId="41" fontId="1" fillId="0" borderId="28" xfId="0" applyNumberFormat="1" applyFont="1" applyBorder="1" applyAlignment="1">
      <alignment/>
    </xf>
    <xf numFmtId="41" fontId="1" fillId="0" borderId="80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0" fontId="0" fillId="0" borderId="76" xfId="0" applyFill="1" applyBorder="1" applyAlignment="1" applyProtection="1">
      <alignment vertical="center" wrapText="1"/>
      <protection locked="0"/>
    </xf>
    <xf numFmtId="0" fontId="4" fillId="0" borderId="76" xfId="0" applyFont="1" applyFill="1" applyBorder="1" applyAlignment="1" applyProtection="1">
      <alignment vertical="center"/>
      <protection locked="0"/>
    </xf>
    <xf numFmtId="41" fontId="0" fillId="0" borderId="80" xfId="0" applyNumberFormat="1" applyBorder="1" applyAlignment="1">
      <alignment/>
    </xf>
    <xf numFmtId="0" fontId="25" fillId="0" borderId="78" xfId="0" applyFont="1" applyBorder="1" applyAlignment="1">
      <alignment horizontal="right" vertical="top" wrapText="1"/>
    </xf>
    <xf numFmtId="0" fontId="24" fillId="0" borderId="74" xfId="0" applyFont="1" applyFill="1" applyBorder="1" applyAlignment="1">
      <alignment horizontal="justify" vertical="top" wrapText="1"/>
    </xf>
    <xf numFmtId="0" fontId="24" fillId="0" borderId="36" xfId="0" applyFont="1" applyFill="1" applyBorder="1" applyAlignment="1">
      <alignment horizontal="right" vertical="top" wrapText="1"/>
    </xf>
    <xf numFmtId="0" fontId="1" fillId="0" borderId="74" xfId="0" applyFont="1" applyBorder="1" applyAlignment="1">
      <alignment/>
    </xf>
    <xf numFmtId="0" fontId="25" fillId="0" borderId="74" xfId="0" applyFont="1" applyBorder="1" applyAlignment="1">
      <alignment horizontal="justify" vertical="top" wrapText="1"/>
    </xf>
    <xf numFmtId="0" fontId="25" fillId="0" borderId="74" xfId="0" applyFont="1" applyBorder="1" applyAlignment="1">
      <alignment horizontal="right" vertical="top" wrapText="1"/>
    </xf>
    <xf numFmtId="0" fontId="25" fillId="0" borderId="95" xfId="0" applyFont="1" applyBorder="1" applyAlignment="1">
      <alignment horizontal="right" vertical="top" wrapText="1"/>
    </xf>
    <xf numFmtId="0" fontId="25" fillId="0" borderId="22" xfId="0" applyFont="1" applyBorder="1" applyAlignment="1">
      <alignment horizontal="right" vertical="top" wrapText="1"/>
    </xf>
    <xf numFmtId="0" fontId="25" fillId="0" borderId="36" xfId="0" applyFont="1" applyBorder="1" applyAlignment="1">
      <alignment horizontal="right" vertical="top" wrapText="1"/>
    </xf>
    <xf numFmtId="0" fontId="25" fillId="0" borderId="74" xfId="0" applyFont="1" applyBorder="1" applyAlignment="1">
      <alignment horizontal="left" vertical="top" wrapText="1"/>
    </xf>
    <xf numFmtId="0" fontId="25" fillId="0" borderId="78" xfId="0" applyFont="1" applyBorder="1" applyAlignment="1">
      <alignment horizontal="left" vertical="top" wrapText="1"/>
    </xf>
    <xf numFmtId="0" fontId="24" fillId="0" borderId="78" xfId="0" applyFont="1" applyBorder="1" applyAlignment="1">
      <alignment horizontal="left" vertical="top" wrapText="1"/>
    </xf>
    <xf numFmtId="0" fontId="24" fillId="0" borderId="78" xfId="0" applyFont="1" applyBorder="1" applyAlignment="1">
      <alignment horizontal="right" vertical="top" wrapText="1"/>
    </xf>
    <xf numFmtId="172" fontId="0" fillId="0" borderId="63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16" fontId="0" fillId="0" borderId="0" xfId="0" applyNumberFormat="1" applyAlignment="1" applyProtection="1">
      <alignment vertical="center"/>
      <protection locked="0"/>
    </xf>
    <xf numFmtId="41" fontId="3" fillId="0" borderId="15" xfId="0" applyNumberFormat="1" applyFont="1" applyFill="1" applyBorder="1" applyAlignment="1" applyProtection="1">
      <alignment horizontal="right" vertical="center"/>
      <protection locked="0"/>
    </xf>
    <xf numFmtId="41" fontId="0" fillId="0" borderId="84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25" fillId="0" borderId="138" xfId="0" applyFont="1" applyBorder="1" applyAlignment="1">
      <alignment vertical="top" wrapText="1"/>
    </xf>
    <xf numFmtId="0" fontId="25" fillId="0" borderId="113" xfId="0" applyFont="1" applyBorder="1" applyAlignment="1">
      <alignment horizontal="justify" vertical="top" wrapText="1"/>
    </xf>
    <xf numFmtId="0" fontId="25" fillId="0" borderId="109" xfId="0" applyFont="1" applyBorder="1" applyAlignment="1">
      <alignment horizontal="right" vertical="top" wrapText="1"/>
    </xf>
    <xf numFmtId="0" fontId="25" fillId="0" borderId="100" xfId="0" applyFont="1" applyBorder="1" applyAlignment="1">
      <alignment vertical="top" wrapText="1"/>
    </xf>
    <xf numFmtId="0" fontId="25" fillId="0" borderId="109" xfId="0" applyFont="1" applyBorder="1" applyAlignment="1">
      <alignment vertical="top" wrapText="1"/>
    </xf>
    <xf numFmtId="0" fontId="25" fillId="0" borderId="136" xfId="0" applyFont="1" applyBorder="1" applyAlignment="1">
      <alignment horizontal="right" vertical="top" wrapText="1"/>
    </xf>
    <xf numFmtId="0" fontId="25" fillId="0" borderId="11" xfId="0" applyFont="1" applyBorder="1" applyAlignment="1">
      <alignment vertical="top" wrapText="1"/>
    </xf>
    <xf numFmtId="0" fontId="25" fillId="0" borderId="113" xfId="0" applyFont="1" applyBorder="1" applyAlignment="1">
      <alignment horizontal="right" vertical="top" wrapText="1"/>
    </xf>
    <xf numFmtId="41" fontId="0" fillId="0" borderId="88" xfId="0" applyNumberFormat="1" applyFont="1" applyBorder="1" applyAlignment="1" applyProtection="1">
      <alignment horizontal="right" vertical="center"/>
      <protection locked="0"/>
    </xf>
    <xf numFmtId="41" fontId="0" fillId="38" borderId="11" xfId="0" applyNumberFormat="1" applyFill="1" applyBorder="1" applyAlignment="1">
      <alignment vertical="center" wrapText="1"/>
    </xf>
    <xf numFmtId="41" fontId="0" fillId="38" borderId="25" xfId="0" applyNumberFormat="1" applyFill="1" applyBorder="1" applyAlignment="1">
      <alignment vertical="center" wrapText="1"/>
    </xf>
    <xf numFmtId="41" fontId="0" fillId="0" borderId="11" xfId="0" applyNumberFormat="1" applyFont="1" applyBorder="1" applyAlignment="1">
      <alignment/>
    </xf>
    <xf numFmtId="41" fontId="3" fillId="36" borderId="53" xfId="0" applyNumberFormat="1" applyFont="1" applyFill="1" applyBorder="1" applyAlignment="1" applyProtection="1">
      <alignment horizontal="right" vertical="center"/>
      <protection locked="0"/>
    </xf>
    <xf numFmtId="41" fontId="3" fillId="36" borderId="42" xfId="0" applyNumberFormat="1" applyFont="1" applyFill="1" applyBorder="1" applyAlignment="1" applyProtection="1">
      <alignment horizontal="right" vertical="center"/>
      <protection locked="0"/>
    </xf>
    <xf numFmtId="41" fontId="3" fillId="36" borderId="107" xfId="0" applyNumberFormat="1" applyFont="1" applyFill="1" applyBorder="1" applyAlignment="1" applyProtection="1">
      <alignment horizontal="right" vertical="center"/>
      <protection locked="0"/>
    </xf>
    <xf numFmtId="2" fontId="4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41" fontId="1" fillId="38" borderId="11" xfId="0" applyNumberFormat="1" applyFont="1" applyFill="1" applyBorder="1" applyAlignment="1">
      <alignment vertical="center" wrapText="1"/>
    </xf>
    <xf numFmtId="41" fontId="1" fillId="38" borderId="25" xfId="0" applyNumberFormat="1" applyFont="1" applyFill="1" applyBorder="1" applyAlignment="1">
      <alignment vertical="center" wrapText="1"/>
    </xf>
    <xf numFmtId="49" fontId="1" fillId="0" borderId="100" xfId="0" applyNumberFormat="1" applyFont="1" applyBorder="1" applyAlignment="1">
      <alignment wrapText="1"/>
    </xf>
    <xf numFmtId="0" fontId="0" fillId="0" borderId="91" xfId="0" applyBorder="1" applyAlignment="1">
      <alignment vertical="center" wrapText="1"/>
    </xf>
    <xf numFmtId="0" fontId="1" fillId="0" borderId="91" xfId="0" applyFont="1" applyBorder="1" applyAlignment="1">
      <alignment vertical="center" wrapText="1"/>
    </xf>
    <xf numFmtId="0" fontId="1" fillId="0" borderId="139" xfId="0" applyFont="1" applyBorder="1" applyAlignment="1">
      <alignment vertical="center" wrapText="1"/>
    </xf>
    <xf numFmtId="41" fontId="0" fillId="0" borderId="103" xfId="0" applyNumberFormat="1" applyBorder="1" applyAlignment="1" applyProtection="1">
      <alignment horizontal="right" vertical="center"/>
      <protection locked="0"/>
    </xf>
    <xf numFmtId="41" fontId="0" fillId="0" borderId="70" xfId="0" applyNumberFormat="1" applyBorder="1" applyAlignment="1">
      <alignment/>
    </xf>
    <xf numFmtId="41" fontId="0" fillId="0" borderId="71" xfId="0" applyNumberFormat="1" applyBorder="1" applyAlignment="1">
      <alignment/>
    </xf>
    <xf numFmtId="49" fontId="1" fillId="0" borderId="101" xfId="0" applyNumberFormat="1" applyFont="1" applyBorder="1" applyAlignment="1">
      <alignment horizontal="center" vertical="center" wrapText="1"/>
    </xf>
    <xf numFmtId="41" fontId="0" fillId="0" borderId="24" xfId="0" applyNumberFormat="1" applyBorder="1" applyAlignment="1">
      <alignment vertical="center" wrapText="1"/>
    </xf>
    <xf numFmtId="41" fontId="1" fillId="0" borderId="24" xfId="0" applyNumberFormat="1" applyFont="1" applyBorder="1" applyAlignment="1">
      <alignment vertical="center" wrapText="1"/>
    </xf>
    <xf numFmtId="41" fontId="0" fillId="38" borderId="24" xfId="0" applyNumberFormat="1" applyFill="1" applyBorder="1" applyAlignment="1">
      <alignment vertical="center" wrapText="1"/>
    </xf>
    <xf numFmtId="41" fontId="1" fillId="38" borderId="24" xfId="0" applyNumberFormat="1" applyFont="1" applyFill="1" applyBorder="1" applyAlignment="1">
      <alignment vertical="center" wrapText="1"/>
    </xf>
    <xf numFmtId="41" fontId="0" fillId="0" borderId="28" xfId="0" applyNumberFormat="1" applyBorder="1" applyAlignment="1">
      <alignment vertical="center" wrapText="1"/>
    </xf>
    <xf numFmtId="41" fontId="0" fillId="0" borderId="12" xfId="0" applyNumberFormat="1" applyBorder="1" applyAlignment="1">
      <alignment vertical="center" wrapText="1"/>
    </xf>
    <xf numFmtId="41" fontId="1" fillId="0" borderId="12" xfId="0" applyNumberFormat="1" applyFont="1" applyBorder="1" applyAlignment="1">
      <alignment vertical="center" wrapText="1"/>
    </xf>
    <xf numFmtId="41" fontId="0" fillId="36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42" xfId="0" applyNumberFormat="1" applyFont="1" applyFill="1" applyBorder="1" applyAlignment="1" applyProtection="1">
      <alignment horizontal="right" vertical="center"/>
      <protection locked="0"/>
    </xf>
    <xf numFmtId="41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wrapText="1"/>
    </xf>
    <xf numFmtId="41" fontId="0" fillId="38" borderId="24" xfId="0" applyNumberFormat="1" applyFont="1" applyFill="1" applyBorder="1" applyAlignment="1">
      <alignment vertical="center" wrapText="1"/>
    </xf>
    <xf numFmtId="41" fontId="0" fillId="38" borderId="11" xfId="0" applyNumberFormat="1" applyFont="1" applyFill="1" applyBorder="1" applyAlignment="1">
      <alignment vertical="center" wrapText="1"/>
    </xf>
    <xf numFmtId="49" fontId="1" fillId="0" borderId="117" xfId="0" applyNumberFormat="1" applyFont="1" applyBorder="1" applyAlignment="1">
      <alignment horizontal="center" vertical="center" wrapText="1"/>
    </xf>
    <xf numFmtId="41" fontId="0" fillId="0" borderId="43" xfId="0" applyNumberFormat="1" applyBorder="1" applyAlignment="1">
      <alignment vertical="center" wrapText="1"/>
    </xf>
    <xf numFmtId="41" fontId="0" fillId="38" borderId="43" xfId="0" applyNumberFormat="1" applyFill="1" applyBorder="1" applyAlignment="1">
      <alignment vertical="center" wrapText="1"/>
    </xf>
    <xf numFmtId="41" fontId="1" fillId="0" borderId="116" xfId="0" applyNumberFormat="1" applyFont="1" applyBorder="1" applyAlignment="1">
      <alignment vertical="center" wrapText="1"/>
    </xf>
    <xf numFmtId="41" fontId="0" fillId="38" borderId="43" xfId="0" applyNumberFormat="1" applyFont="1" applyFill="1" applyBorder="1" applyAlignment="1">
      <alignment vertical="center" wrapText="1"/>
    </xf>
    <xf numFmtId="41" fontId="0" fillId="38" borderId="25" xfId="0" applyNumberFormat="1" applyFont="1" applyFill="1" applyBorder="1" applyAlignment="1">
      <alignment vertical="center" wrapText="1"/>
    </xf>
    <xf numFmtId="0" fontId="1" fillId="0" borderId="22" xfId="0" applyFont="1" applyBorder="1" applyAlignment="1" applyProtection="1">
      <alignment horizontal="center" vertical="center" wrapText="1"/>
      <protection locked="0"/>
    </xf>
    <xf numFmtId="41" fontId="1" fillId="0" borderId="36" xfId="0" applyNumberFormat="1" applyFont="1" applyBorder="1" applyAlignment="1" applyProtection="1">
      <alignment horizontal="right" vertical="center"/>
      <protection/>
    </xf>
    <xf numFmtId="0" fontId="15" fillId="0" borderId="0" xfId="57" applyFont="1" applyAlignment="1">
      <alignment horizontal="right"/>
      <protection/>
    </xf>
    <xf numFmtId="0" fontId="1" fillId="0" borderId="131" xfId="0" applyFont="1" applyBorder="1" applyAlignment="1" applyProtection="1">
      <alignment horizontal="center" vertical="center" wrapText="1"/>
      <protection locked="0"/>
    </xf>
    <xf numFmtId="41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117" xfId="0" applyFont="1" applyBorder="1" applyAlignment="1">
      <alignment vertical="center"/>
    </xf>
    <xf numFmtId="41" fontId="0" fillId="0" borderId="43" xfId="0" applyNumberFormat="1" applyFont="1" applyBorder="1" applyAlignment="1">
      <alignment vertical="center"/>
    </xf>
    <xf numFmtId="41" fontId="1" fillId="0" borderId="116" xfId="0" applyNumberFormat="1" applyFont="1" applyBorder="1" applyAlignment="1">
      <alignment vertical="center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41" fontId="0" fillId="0" borderId="59" xfId="0" applyNumberFormat="1" applyBorder="1" applyAlignment="1" applyProtection="1">
      <alignment horizontal="right" vertical="center"/>
      <protection locked="0"/>
    </xf>
    <xf numFmtId="41" fontId="1" fillId="0" borderId="36" xfId="0" applyNumberFormat="1" applyFont="1" applyBorder="1" applyAlignment="1" applyProtection="1">
      <alignment horizontal="right" vertical="center"/>
      <protection locked="0"/>
    </xf>
    <xf numFmtId="41" fontId="0" fillId="0" borderId="97" xfId="0" applyNumberFormat="1" applyBorder="1" applyAlignment="1" applyProtection="1">
      <alignment horizontal="right" vertical="center"/>
      <protection/>
    </xf>
    <xf numFmtId="0" fontId="4" fillId="34" borderId="21" xfId="0" applyFont="1" applyFill="1" applyBorder="1" applyAlignment="1" applyProtection="1">
      <alignment horizontal="left" vertical="center"/>
      <protection locked="0"/>
    </xf>
    <xf numFmtId="0" fontId="4" fillId="34" borderId="22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1" fillId="33" borderId="22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91" xfId="0" applyFont="1" applyFill="1" applyBorder="1" applyAlignment="1" applyProtection="1">
      <alignment horizontal="left" vertical="center"/>
      <protection locked="0"/>
    </xf>
    <xf numFmtId="0" fontId="1" fillId="0" borderId="9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 wrapText="1"/>
    </xf>
    <xf numFmtId="2" fontId="1" fillId="0" borderId="21" xfId="0" applyNumberFormat="1" applyFont="1" applyBorder="1" applyAlignment="1" applyProtection="1">
      <alignment horizontal="left" vertical="center"/>
      <protection locked="0"/>
    </xf>
    <xf numFmtId="2" fontId="0" fillId="0" borderId="22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1" fillId="0" borderId="76" xfId="0" applyFont="1" applyBorder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center" vertical="center" wrapText="1"/>
      <protection locked="0"/>
    </xf>
    <xf numFmtId="0" fontId="1" fillId="0" borderId="76" xfId="0" applyFont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center" vertical="center" wrapText="1"/>
      <protection locked="0"/>
    </xf>
    <xf numFmtId="0" fontId="1" fillId="0" borderId="105" xfId="0" applyFont="1" applyBorder="1" applyAlignment="1" applyProtection="1">
      <alignment horizontal="center" vertical="center" wrapText="1"/>
      <protection locked="0"/>
    </xf>
    <xf numFmtId="0" fontId="1" fillId="0" borderId="90" xfId="0" applyFont="1" applyBorder="1" applyAlignment="1" applyProtection="1">
      <alignment horizontal="center" vertical="center" wrapText="1"/>
      <protection locked="0"/>
    </xf>
    <xf numFmtId="0" fontId="1" fillId="0" borderId="1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9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 vertical="center"/>
    </xf>
    <xf numFmtId="41" fontId="0" fillId="0" borderId="11" xfId="0" applyNumberFormat="1" applyBorder="1" applyAlignment="1">
      <alignment horizontal="center" wrapText="1"/>
    </xf>
    <xf numFmtId="41" fontId="0" fillId="0" borderId="43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84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23" fillId="0" borderId="11" xfId="0" applyNumberFormat="1" applyFont="1" applyBorder="1" applyAlignment="1">
      <alignment horizontal="center" wrapText="1"/>
    </xf>
    <xf numFmtId="0" fontId="24" fillId="0" borderId="138" xfId="0" applyFont="1" applyBorder="1" applyAlignment="1">
      <alignment vertical="top" wrapText="1"/>
    </xf>
    <xf numFmtId="0" fontId="24" fillId="0" borderId="95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76" xfId="0" applyFont="1" applyBorder="1" applyAlignment="1">
      <alignment horizontal="center" vertical="top" wrapText="1"/>
    </xf>
    <xf numFmtId="0" fontId="24" fillId="0" borderId="78" xfId="0" applyFont="1" applyBorder="1" applyAlignment="1">
      <alignment horizontal="center" vertical="top" wrapText="1"/>
    </xf>
    <xf numFmtId="0" fontId="25" fillId="0" borderId="140" xfId="0" applyFont="1" applyBorder="1" applyAlignment="1">
      <alignment horizontal="center" vertical="top" wrapText="1"/>
    </xf>
    <xf numFmtId="0" fontId="25" fillId="0" borderId="98" xfId="0" applyFont="1" applyBorder="1" applyAlignment="1">
      <alignment horizontal="center" vertical="top" wrapText="1"/>
    </xf>
    <xf numFmtId="0" fontId="25" fillId="0" borderId="99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138" xfId="0" applyFont="1" applyBorder="1" applyAlignment="1">
      <alignment horizontal="center" vertical="top" wrapText="1"/>
    </xf>
    <xf numFmtId="0" fontId="25" fillId="0" borderId="95" xfId="0" applyFont="1" applyBorder="1" applyAlignment="1">
      <alignment horizontal="center" vertical="top" wrapText="1"/>
    </xf>
    <xf numFmtId="0" fontId="25" fillId="0" borderId="130" xfId="0" applyFont="1" applyBorder="1" applyAlignment="1">
      <alignment horizontal="center" vertical="top" wrapText="1"/>
    </xf>
    <xf numFmtId="0" fontId="28" fillId="0" borderId="11" xfId="56" applyFont="1" applyBorder="1" applyAlignment="1">
      <alignment horizontal="center" wrapText="1"/>
      <protection/>
    </xf>
    <xf numFmtId="0" fontId="14" fillId="0" borderId="11" xfId="56" applyBorder="1" applyAlignment="1">
      <alignment horizontal="center"/>
      <protection/>
    </xf>
    <xf numFmtId="0" fontId="0" fillId="42" borderId="24" xfId="0" applyFill="1" applyBorder="1" applyAlignment="1">
      <alignment horizontal="center" vertical="center"/>
    </xf>
    <xf numFmtId="0" fontId="0" fillId="42" borderId="28" xfId="0" applyFill="1" applyBorder="1" applyAlignment="1">
      <alignment horizontal="center" vertical="center"/>
    </xf>
    <xf numFmtId="41" fontId="3" fillId="42" borderId="41" xfId="0" applyNumberFormat="1" applyFont="1" applyFill="1" applyBorder="1" applyAlignment="1">
      <alignment horizontal="center" vertical="center" wrapText="1"/>
    </xf>
    <xf numFmtId="41" fontId="3" fillId="42" borderId="25" xfId="0" applyNumberFormat="1" applyFont="1" applyFill="1" applyBorder="1" applyAlignment="1">
      <alignment horizontal="center" vertical="center" wrapText="1"/>
    </xf>
    <xf numFmtId="0" fontId="3" fillId="42" borderId="101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3" fillId="42" borderId="42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41" fontId="3" fillId="42" borderId="42" xfId="0" applyNumberFormat="1" applyFont="1" applyFill="1" applyBorder="1" applyAlignment="1">
      <alignment horizontal="center" vertical="center" wrapText="1"/>
    </xf>
    <xf numFmtId="41" fontId="3" fillId="42" borderId="1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41" fontId="0" fillId="0" borderId="0" xfId="0" applyNumberFormat="1" applyBorder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kv2005 mellékle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OLI1\Asztal\&#250;j&#225;ht%20ktgv%20rendelet%20t&#225;bl&#225;k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ssz."/>
      <sheetName val="Kiadások Össz."/>
      <sheetName val="Önk bev."/>
      <sheetName val="Önk kiad."/>
      <sheetName val="PH bev."/>
      <sheetName val="PH kiad."/>
      <sheetName val="RKÖ"/>
      <sheetName val="Iskola"/>
      <sheetName val="Óvoda"/>
      <sheetName val="Humán Szolgáltató"/>
      <sheetName val="Könyvtár"/>
      <sheetName val="Nev.Tan."/>
      <sheetName val="Felújítások"/>
      <sheetName val="Felhalm.kiad."/>
      <sheetName val="2)Áll.tám."/>
      <sheetName val="Ktg. feladatonként"/>
      <sheetName val="Többéves kihat.j.köt."/>
      <sheetName val="Hitelállomány"/>
      <sheetName val="7)Pénzben és term."/>
      <sheetName val="Felhalmozási mérleg"/>
      <sheetName val="Működési mérleg"/>
      <sheetName val="Várható 2 év ei."/>
      <sheetName val="hitelkorlát"/>
      <sheetName val="kezesség"/>
      <sheetName val="előir.felh.ütemterv"/>
      <sheetName val="likviditás"/>
      <sheetName val="Közvetett támogatás"/>
      <sheetName val="Uni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47"/>
  <sheetViews>
    <sheetView workbookViewId="0" topLeftCell="A25">
      <selection activeCell="D57" sqref="D57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6.25390625" style="8" bestFit="1" customWidth="1"/>
    <col min="6" max="7" width="16.2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424</v>
      </c>
      <c r="G2" s="10" t="s">
        <v>138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22</v>
      </c>
      <c r="E3" s="43" t="s">
        <v>504</v>
      </c>
      <c r="F3" s="44"/>
      <c r="G3" s="45"/>
      <c r="H3" s="45"/>
    </row>
    <row r="4" spans="1:8" ht="39" thickBot="1">
      <c r="A4" s="110"/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23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874001000</v>
      </c>
      <c r="F5" s="73">
        <f>F6+F13+F14+F21</f>
        <v>1338601900</v>
      </c>
      <c r="G5" s="317">
        <f>G6+G13+G14+G21</f>
        <v>0</v>
      </c>
      <c r="H5" s="127">
        <f>IF(F5=0,"",G5/F5*100)</f>
        <v>0</v>
      </c>
    </row>
    <row r="6" spans="1:8" ht="24" customHeight="1" thickBot="1">
      <c r="A6" s="32"/>
      <c r="B6" s="33" t="s">
        <v>9</v>
      </c>
      <c r="C6" s="40"/>
      <c r="D6" s="22" t="s">
        <v>187</v>
      </c>
      <c r="E6" s="318">
        <f>'Önk bev.'!E6+PH!E6+Óvoda!E6+'Humán Szolgáltató'!E6+Könyvtár!E6</f>
        <v>216200000</v>
      </c>
      <c r="F6" s="318">
        <f>'Önk bev.'!F6+PH!F6+Óvoda!F6+'Humán Szolgáltató'!F6+Könyvtár!F6</f>
        <v>236923000</v>
      </c>
      <c r="G6" s="316">
        <f>'Önk bev.'!G6+PH!G6+Óvoda!G6+'Humán Szolgáltató'!G6+Könyvtár!G6</f>
        <v>0</v>
      </c>
      <c r="H6" s="127">
        <f aca="true" t="shared" si="0" ref="H6:H47">IF(F6=0,"",G6/F6*100)</f>
        <v>0</v>
      </c>
    </row>
    <row r="7" spans="1:8" ht="24" customHeight="1" thickBot="1">
      <c r="A7" s="32"/>
      <c r="B7" s="33"/>
      <c r="C7" s="40" t="s">
        <v>9</v>
      </c>
      <c r="D7" s="26" t="s">
        <v>116</v>
      </c>
      <c r="E7" s="128">
        <f>'Önk bev.'!E7+PH!E7+Óvoda!E7+'Humán Szolgáltató'!E7+Könyvtár!E7</f>
        <v>0</v>
      </c>
      <c r="F7" s="318">
        <f>'Önk bev.'!F7+PH!F7+Óvoda!F7+'Humán Szolgáltató'!F7+Könyvtár!F7</f>
        <v>0</v>
      </c>
      <c r="G7" s="316">
        <f>'Önk bev.'!G7+PH!G7+Óvoda!G7+'Humán Szolgáltató'!G7+Könyvtár!G7</f>
        <v>0</v>
      </c>
      <c r="H7" s="127">
        <f t="shared" si="0"/>
      </c>
    </row>
    <row r="8" spans="1:8" s="412" customFormat="1" ht="24" customHeight="1" thickBot="1">
      <c r="A8" s="409"/>
      <c r="B8" s="410"/>
      <c r="C8" s="411">
        <v>2</v>
      </c>
      <c r="D8" s="324" t="s">
        <v>163</v>
      </c>
      <c r="E8" s="128">
        <f>'Önk bev.'!E8+PH!E8+Óvoda!E8+'Humán Szolgáltató'!E8+Könyvtár!E8</f>
        <v>0</v>
      </c>
      <c r="F8" s="318">
        <f>'Önk bev.'!F8+PH!F8+Óvoda!F8+'Humán Szolgáltató'!F8+Könyvtár!F8</f>
        <v>0</v>
      </c>
      <c r="G8" s="316">
        <f>'Önk bev.'!G8+PH!G8+Óvoda!G8+'Humán Szolgáltató'!G8+Könyvtár!G8</f>
        <v>0</v>
      </c>
      <c r="H8" s="127">
        <f t="shared" si="0"/>
      </c>
    </row>
    <row r="9" spans="1:8" ht="24" customHeight="1" thickBot="1">
      <c r="A9" s="32"/>
      <c r="B9" s="33"/>
      <c r="C9" s="40">
        <v>3</v>
      </c>
      <c r="D9" s="26" t="s">
        <v>198</v>
      </c>
      <c r="E9" s="128">
        <f>'Önk bev.'!E9+PH!E9+Óvoda!E9+'Humán Szolgáltató'!E9+Könyvtár!E9</f>
        <v>22000000</v>
      </c>
      <c r="F9" s="318">
        <f>'Önk bev.'!F9+PH!F9+Óvoda!F9+'Humán Szolgáltató'!F9+Könyvtár!F9</f>
        <v>21749000</v>
      </c>
      <c r="G9" s="316">
        <f>'Önk bev.'!G9+PH!G9+Óvoda!G9+'Humán Szolgáltató'!G9+Könyvtár!G9</f>
        <v>0</v>
      </c>
      <c r="H9" s="127">
        <f t="shared" si="0"/>
        <v>0</v>
      </c>
    </row>
    <row r="10" spans="1:8" ht="24" customHeight="1" thickBot="1">
      <c r="A10" s="32"/>
      <c r="B10" s="33"/>
      <c r="C10" s="40">
        <v>4</v>
      </c>
      <c r="D10" s="26" t="s">
        <v>199</v>
      </c>
      <c r="E10" s="128">
        <f>'Önk bev.'!E10+PH!E10+Óvoda!E10+'Humán Szolgáltató'!E10+Könyvtár!E10</f>
        <v>193000000</v>
      </c>
      <c r="F10" s="318">
        <f>'Önk bev.'!F10+PH!F10+Óvoda!F10+'Humán Szolgáltató'!F10+Könyvtár!F10</f>
        <v>214348000</v>
      </c>
      <c r="G10" s="316">
        <f>'Önk bev.'!G10+PH!G10+Óvoda!G10+'Humán Szolgáltató'!G10+Könyvtár!G10</f>
        <v>0</v>
      </c>
      <c r="H10" s="127">
        <f t="shared" si="0"/>
        <v>0</v>
      </c>
    </row>
    <row r="11" spans="1:8" ht="24" customHeight="1" thickBot="1">
      <c r="A11" s="32"/>
      <c r="B11" s="33"/>
      <c r="C11" s="40">
        <v>5</v>
      </c>
      <c r="D11" s="26" t="s">
        <v>164</v>
      </c>
      <c r="E11" s="128">
        <f>'Önk bev.'!E11+PH!E11+Óvoda!E11+'Humán Szolgáltató'!E11+Könyvtár!E11</f>
        <v>0</v>
      </c>
      <c r="F11" s="318">
        <f>'Önk bev.'!F11+PH!F11+Óvoda!F11+'Humán Szolgáltató'!F11+Könyvtár!F11</f>
        <v>0</v>
      </c>
      <c r="G11" s="316">
        <f>'Önk bev.'!G11+PH!G11+Óvoda!G11+'Humán Szolgáltató'!G11+Könyvtár!G11</f>
        <v>0</v>
      </c>
      <c r="H11" s="127">
        <f t="shared" si="0"/>
      </c>
    </row>
    <row r="12" spans="1:8" ht="24" customHeight="1" thickBot="1">
      <c r="A12" s="32"/>
      <c r="B12" s="33"/>
      <c r="C12" s="40">
        <v>6</v>
      </c>
      <c r="D12" s="26" t="s">
        <v>165</v>
      </c>
      <c r="E12" s="128">
        <f>'Önk bev.'!E12+PH!E12+Óvoda!E12+'Humán Szolgáltató'!E12+Könyvtár!E12</f>
        <v>1200000</v>
      </c>
      <c r="F12" s="318">
        <f>'Önk bev.'!F12+PH!F12+Óvoda!F12+'Humán Szolgáltató'!F12+Könyvtár!F12</f>
        <v>826000</v>
      </c>
      <c r="G12" s="316">
        <f>'Önk bev.'!G12+PH!G12+Óvoda!G12+'Humán Szolgáltató'!G12+Könyvtár!G12</f>
        <v>0</v>
      </c>
      <c r="H12" s="127">
        <f t="shared" si="0"/>
        <v>0</v>
      </c>
    </row>
    <row r="13" spans="1:8" ht="24" customHeight="1" thickBot="1">
      <c r="A13" s="23"/>
      <c r="B13" s="24" t="s">
        <v>11</v>
      </c>
      <c r="C13" s="25"/>
      <c r="D13" s="71" t="s">
        <v>188</v>
      </c>
      <c r="E13" s="128">
        <f>'Önk bev.'!E13+PH!E13+Óvoda!E13+'Humán Szolgáltató'!E13+Könyvtár!E13</f>
        <v>97134000</v>
      </c>
      <c r="F13" s="318">
        <f>'Önk bev.'!F13+PH!F13+Óvoda!F13+'Humán Szolgáltató'!F13+Könyvtár!F13</f>
        <v>134217000</v>
      </c>
      <c r="G13" s="316">
        <f>'Önk bev.'!G13+PH!G13+Óvoda!G13+'Humán Szolgáltató'!G13+Könyvtár!G13</f>
        <v>0</v>
      </c>
      <c r="H13" s="127">
        <f t="shared" si="0"/>
        <v>0</v>
      </c>
    </row>
    <row r="14" spans="1:8" ht="24" customHeight="1" thickBot="1">
      <c r="A14" s="23"/>
      <c r="B14" s="24" t="s">
        <v>12</v>
      </c>
      <c r="C14" s="27"/>
      <c r="D14" s="324" t="s">
        <v>186</v>
      </c>
      <c r="E14" s="128">
        <f>SUM(E15:E18)+E20</f>
        <v>555667000</v>
      </c>
      <c r="F14" s="128">
        <f>SUM(F15:F18)+F20</f>
        <v>961247700</v>
      </c>
      <c r="G14" s="128">
        <f>SUM(G15:G18)+G20</f>
        <v>0</v>
      </c>
      <c r="H14" s="127">
        <f t="shared" si="0"/>
        <v>0</v>
      </c>
    </row>
    <row r="15" spans="1:8" s="412" customFormat="1" ht="24" customHeight="1" thickBot="1">
      <c r="A15" s="457"/>
      <c r="B15" s="458"/>
      <c r="C15" s="459" t="s">
        <v>9</v>
      </c>
      <c r="D15" s="460" t="s">
        <v>20</v>
      </c>
      <c r="E15" s="128">
        <f>'Önk bev.'!E15+PH!E15+Óvoda!E15+'Humán Szolgáltató'!E15+Könyvtár!E15</f>
        <v>0</v>
      </c>
      <c r="F15" s="318">
        <f>'Önk bev.'!F15+PH!F15+Óvoda!F15+'Humán Szolgáltató'!F15+Könyvtár!F15</f>
        <v>364981000</v>
      </c>
      <c r="G15" s="316">
        <f>'Önk bev.'!G15+PH!G15+Óvoda!G15+'Humán Szolgáltató'!G15+Könyvtár!G15</f>
        <v>0</v>
      </c>
      <c r="H15" s="127">
        <f t="shared" si="0"/>
        <v>0</v>
      </c>
    </row>
    <row r="16" spans="1:8" s="412" customFormat="1" ht="24" customHeight="1" thickBot="1">
      <c r="A16" s="457"/>
      <c r="B16" s="458"/>
      <c r="C16" s="459" t="s">
        <v>11</v>
      </c>
      <c r="D16" s="460" t="s">
        <v>99</v>
      </c>
      <c r="E16" s="128">
        <f>'Önk bev.'!E16+PH!E16+Óvoda!E16+'Humán Szolgáltató'!E16+Könyvtár!E16</f>
        <v>39581000</v>
      </c>
      <c r="F16" s="318">
        <f>'Önk bev.'!F16+PH!F16+Óvoda!F16+'Humán Szolgáltató'!F16+Könyvtár!F16</f>
        <v>45384700</v>
      </c>
      <c r="G16" s="316">
        <f>'Önk bev.'!G16+PH!G16+Óvoda!G16+'Humán Szolgáltató'!G16+Könyvtár!G16</f>
        <v>0</v>
      </c>
      <c r="H16" s="127">
        <f t="shared" si="0"/>
        <v>0</v>
      </c>
    </row>
    <row r="17" spans="1:8" s="412" customFormat="1" ht="24" customHeight="1" thickBot="1">
      <c r="A17" s="457"/>
      <c r="B17" s="458"/>
      <c r="C17" s="459" t="s">
        <v>12</v>
      </c>
      <c r="D17" s="324" t="s">
        <v>197</v>
      </c>
      <c r="E17" s="128">
        <f>'Önk bev.'!E17+PH!E17+Óvoda!E17+'Humán Szolgáltató'!E17+Könyvtár!E17</f>
        <v>47697000</v>
      </c>
      <c r="F17" s="318">
        <f>'Önk bev.'!F17+PH!F17+Óvoda!F17+'Humán Szolgáltató'!F17+Könyvtár!F17</f>
        <v>49887501</v>
      </c>
      <c r="G17" s="316">
        <f>'Önk bev.'!G17+PH!G17+Óvoda!G17+'Humán Szolgáltató'!G17+Könyvtár!G17</f>
        <v>0</v>
      </c>
      <c r="H17" s="127">
        <f t="shared" si="0"/>
        <v>0</v>
      </c>
    </row>
    <row r="18" spans="1:8" s="412" customFormat="1" ht="24" customHeight="1" thickBot="1">
      <c r="A18" s="474"/>
      <c r="B18" s="475"/>
      <c r="C18" s="476" t="s">
        <v>14</v>
      </c>
      <c r="D18" s="396" t="s">
        <v>193</v>
      </c>
      <c r="E18" s="128">
        <f>'Önk bev.'!E18+PH!E18+Óvoda!E18+'Humán Szolgáltató'!E18+Könyvtár!E18</f>
        <v>468389000</v>
      </c>
      <c r="F18" s="318">
        <f>'Önk bev.'!F18+PH!F18+Óvoda!F18+'Humán Szolgáltató'!F18+Könyvtár!F18</f>
        <v>500994499</v>
      </c>
      <c r="G18" s="316">
        <f>'Önk bev.'!G18+PH!G18+Óvoda!G18+'Humán Szolgáltató'!G18+Könyvtár!G18</f>
        <v>0</v>
      </c>
      <c r="H18" s="127">
        <f t="shared" si="0"/>
        <v>0</v>
      </c>
    </row>
    <row r="19" spans="1:8" s="420" customFormat="1" ht="24" customHeight="1" thickBot="1">
      <c r="A19" s="448"/>
      <c r="B19" s="449"/>
      <c r="C19" s="423"/>
      <c r="D19" s="450" t="s">
        <v>154</v>
      </c>
      <c r="E19" s="454">
        <f>PH!E19+Óvoda!E19+'Humán Szolgáltató'!E19+Könyvtár!E19+'Önk bev.'!E19</f>
        <v>80600000</v>
      </c>
      <c r="F19" s="455">
        <f>PH!F19+Óvoda!F19+'Humán Szolgáltató'!F19+Könyvtár!F19+'Önk bev.'!F19</f>
        <v>81062075</v>
      </c>
      <c r="G19" s="456">
        <f>PH!G19+Óvoda!G19+'Humán Szolgáltató'!G19+Könyvtár!G19+'Önk bev.'!G19</f>
        <v>0</v>
      </c>
      <c r="H19" s="127">
        <f t="shared" si="0"/>
        <v>0</v>
      </c>
    </row>
    <row r="20" spans="1:8" ht="24" customHeight="1" thickBot="1">
      <c r="A20" s="32"/>
      <c r="B20" s="33"/>
      <c r="C20" s="34" t="s">
        <v>15</v>
      </c>
      <c r="D20" s="396" t="s">
        <v>453</v>
      </c>
      <c r="E20" s="128">
        <f>'Önk bev.'!E20+PH!E20+Óvoda!E20+'Humán Szolgáltató'!E20+Könyvtár!E20</f>
        <v>0</v>
      </c>
      <c r="F20" s="318">
        <f>'Önk bev.'!F20+PH!F20+Óvoda!F20+'Humán Szolgáltató'!F20+Könyvtár!F20</f>
        <v>0</v>
      </c>
      <c r="G20" s="316">
        <f>'Önk bev.'!G20+PH!G20+Óvoda!G20+'Humán Szolgáltató'!G20+Könyvtár!G20</f>
        <v>0</v>
      </c>
      <c r="H20" s="127">
        <f t="shared" si="0"/>
      </c>
    </row>
    <row r="21" spans="1:8" ht="24" customHeight="1" thickBot="1">
      <c r="A21" s="32"/>
      <c r="B21" s="33" t="s">
        <v>14</v>
      </c>
      <c r="C21" s="34"/>
      <c r="D21" s="331" t="s">
        <v>189</v>
      </c>
      <c r="E21" s="128">
        <f>'Önk bev.'!E21+PH!E21+Óvoda!E21+'Humán Szolgáltató'!E21+Könyvtár!E21</f>
        <v>5000000</v>
      </c>
      <c r="F21" s="318">
        <f>'Önk bev.'!F21+PH!F21+Óvoda!F21+'Humán Szolgáltató'!F21+Könyvtár!F21</f>
        <v>6214200</v>
      </c>
      <c r="G21" s="316">
        <f>'Önk bev.'!G21+PH!G21+Óvoda!G21+'Humán Szolgáltató'!G21+Könyvtár!G21</f>
        <v>0</v>
      </c>
      <c r="H21" s="127">
        <f t="shared" si="0"/>
        <v>0</v>
      </c>
    </row>
    <row r="22" spans="1:8" ht="24" customHeight="1" thickBot="1">
      <c r="A22" s="18" t="s">
        <v>11</v>
      </c>
      <c r="B22" s="19"/>
      <c r="C22" s="20"/>
      <c r="D22" s="21" t="s">
        <v>19</v>
      </c>
      <c r="E22" s="76">
        <f>SUM(E23:E26)</f>
        <v>124422000</v>
      </c>
      <c r="F22" s="73">
        <f>SUM(F23:F26)</f>
        <v>187143000</v>
      </c>
      <c r="G22" s="317">
        <f>SUM(G23:G26)</f>
        <v>0</v>
      </c>
      <c r="H22" s="127">
        <f t="shared" si="0"/>
        <v>0</v>
      </c>
    </row>
    <row r="23" spans="1:8" ht="24" customHeight="1" thickBot="1">
      <c r="A23" s="32"/>
      <c r="B23" s="33" t="s">
        <v>9</v>
      </c>
      <c r="C23" s="34"/>
      <c r="D23" s="22" t="s">
        <v>190</v>
      </c>
      <c r="E23" s="128">
        <f>PH!E23+Óvoda!E23+'Humán Szolgáltató'!E23+Könyvtár!E23+'Önk bev.'!E23</f>
        <v>5000000</v>
      </c>
      <c r="F23" s="318">
        <f>PH!F23+Óvoda!F23+'Humán Szolgáltató'!F23+Könyvtár!F23+'Önk bev.'!F23</f>
        <v>11280000</v>
      </c>
      <c r="G23" s="316">
        <f>PH!G23+Óvoda!G23+'Humán Szolgáltató'!G23+Könyvtár!G23+'Önk bev.'!G23</f>
        <v>0</v>
      </c>
      <c r="H23" s="127">
        <f t="shared" si="0"/>
        <v>0</v>
      </c>
    </row>
    <row r="24" spans="1:8" ht="24" customHeight="1" thickBot="1">
      <c r="A24" s="23"/>
      <c r="B24" s="24" t="s">
        <v>11</v>
      </c>
      <c r="C24" s="27"/>
      <c r="D24" s="26" t="s">
        <v>191</v>
      </c>
      <c r="E24" s="128">
        <f>PH!E24+Óvoda!E24+'Humán Szolgáltató'!E24+Könyvtár!E24+'Önk bev.'!E24</f>
        <v>0</v>
      </c>
      <c r="F24" s="318">
        <f>PH!F24+Óvoda!F24+'Humán Szolgáltató'!F24+Könyvtár!F24+'Önk bev.'!F24</f>
        <v>55000</v>
      </c>
      <c r="G24" s="316">
        <f>PH!G24+Óvoda!G24+'Humán Szolgáltató'!G24+Könyvtár!G24+'Önk bev.'!G24</f>
        <v>0</v>
      </c>
      <c r="H24" s="127">
        <f t="shared" si="0"/>
        <v>0</v>
      </c>
    </row>
    <row r="25" spans="1:8" ht="24" customHeight="1" thickBot="1">
      <c r="A25" s="35"/>
      <c r="B25" s="36" t="s">
        <v>12</v>
      </c>
      <c r="C25" s="37"/>
      <c r="D25" s="26" t="s">
        <v>192</v>
      </c>
      <c r="E25" s="128">
        <f>PH!E25+Óvoda!E25+'Humán Szolgáltató'!E25+Könyvtár!E25+'Önk bev.'!E25</f>
        <v>0</v>
      </c>
      <c r="F25" s="318">
        <f>PH!F25+Óvoda!F25+'Humán Szolgáltató'!F25+Könyvtár!F25+'Önk bev.'!F25</f>
        <v>0</v>
      </c>
      <c r="G25" s="316">
        <f>PH!G25+Óvoda!G25+'Humán Szolgáltató'!G25+Könyvtár!G25+'Önk bev.'!G25</f>
        <v>0</v>
      </c>
      <c r="H25" s="127">
        <f t="shared" si="0"/>
      </c>
    </row>
    <row r="26" spans="1:8" ht="24" customHeight="1" thickBot="1">
      <c r="A26" s="35"/>
      <c r="B26" s="36" t="s">
        <v>14</v>
      </c>
      <c r="C26" s="37"/>
      <c r="D26" s="26" t="s">
        <v>152</v>
      </c>
      <c r="E26" s="128">
        <f>SUM(E27:E29)</f>
        <v>119422000</v>
      </c>
      <c r="F26" s="128">
        <f>SUM(F27:F29)</f>
        <v>175808000</v>
      </c>
      <c r="G26" s="128">
        <f>SUM(G27:G29)</f>
        <v>0</v>
      </c>
      <c r="H26" s="127">
        <f t="shared" si="0"/>
        <v>0</v>
      </c>
    </row>
    <row r="27" spans="1:8" ht="24" customHeight="1" thickBot="1">
      <c r="A27" s="23"/>
      <c r="B27" s="24"/>
      <c r="C27" s="37" t="s">
        <v>9</v>
      </c>
      <c r="D27" s="26" t="s">
        <v>194</v>
      </c>
      <c r="E27" s="128">
        <f>PH!E27+Óvoda!E27+'Humán Szolgáltató'!E27+Könyvtár!E27+'Önk bev.'!E27</f>
        <v>0</v>
      </c>
      <c r="F27" s="318">
        <f>PH!F27+Óvoda!F27+'Humán Szolgáltató'!F27+Könyvtár!F27+'Önk bev.'!F27</f>
        <v>0</v>
      </c>
      <c r="G27" s="316">
        <f>PH!G27+Óvoda!G27+'Humán Szolgáltató'!G27+Könyvtár!G27+'Önk bev.'!G27</f>
        <v>0</v>
      </c>
      <c r="H27" s="127">
        <f t="shared" si="0"/>
      </c>
    </row>
    <row r="28" spans="1:8" ht="24" customHeight="1" thickBot="1">
      <c r="A28" s="23"/>
      <c r="B28" s="24"/>
      <c r="C28" s="37" t="s">
        <v>11</v>
      </c>
      <c r="D28" s="26" t="s">
        <v>195</v>
      </c>
      <c r="E28" s="128">
        <f>PH!E28+Óvoda!E28+'Humán Szolgáltató'!E28+Könyvtár!E28+'Önk bev.'!E28</f>
        <v>0</v>
      </c>
      <c r="F28" s="318">
        <f>PH!F28+Óvoda!F28+'Humán Szolgáltató'!F28+Könyvtár!F28+'Önk bev.'!F28</f>
        <v>50810000</v>
      </c>
      <c r="G28" s="316">
        <f>PH!G28+Óvoda!G28+'Humán Szolgáltató'!G28+Könyvtár!G28+'Önk bev.'!G28</f>
        <v>0</v>
      </c>
      <c r="H28" s="127">
        <f t="shared" si="0"/>
        <v>0</v>
      </c>
    </row>
    <row r="29" spans="1:8" ht="24" customHeight="1" thickBot="1">
      <c r="A29" s="336"/>
      <c r="B29" s="338"/>
      <c r="C29" s="339" t="s">
        <v>12</v>
      </c>
      <c r="D29" s="473" t="s">
        <v>196</v>
      </c>
      <c r="E29" s="128">
        <f>PH!E29+Óvoda!E29+'Humán Szolgáltató'!E29+Könyvtár!E29+'Önk bev.'!E29</f>
        <v>119422000</v>
      </c>
      <c r="F29" s="318">
        <f>PH!F29+Óvoda!F29+'Humán Szolgáltató'!F29+Könyvtár!F29+'Önk bev.'!F29</f>
        <v>124998000</v>
      </c>
      <c r="G29" s="316">
        <f>PH!G29+Óvoda!G29+'Humán Szolgáltató'!G29+Könyvtár!G29+'Önk bev.'!G29</f>
        <v>0</v>
      </c>
      <c r="H29" s="127">
        <f t="shared" si="0"/>
        <v>0</v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E31+E34</f>
        <v>0</v>
      </c>
      <c r="F30" s="73">
        <f>F31+F34</f>
        <v>0</v>
      </c>
      <c r="G30" s="317">
        <f>G31+G34</f>
        <v>0</v>
      </c>
      <c r="H30" s="127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95</v>
      </c>
      <c r="E31" s="128">
        <f>PH!E31+Óvoda!E31+'Humán Szolgáltató'!E31+Könyvtár!E31+'Önk bev.'!E31</f>
        <v>0</v>
      </c>
      <c r="F31" s="318">
        <f>PH!F31+Óvoda!F31+'Humán Szolgáltató'!F31+Könyvtár!F31+'Önk bev.'!F31</f>
        <v>0</v>
      </c>
      <c r="G31" s="316">
        <f>PH!G31+Óvoda!G31+'Humán Szolgáltató'!G31+Könyvtár!G31+'Önk bev.'!G31</f>
        <v>0</v>
      </c>
      <c r="H31" s="127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153</v>
      </c>
      <c r="E32" s="128">
        <f>PH!E32+Óvoda!E32+'Humán Szolgáltató'!E32+Könyvtár!E32+'Önk bev.'!E32</f>
        <v>0</v>
      </c>
      <c r="F32" s="318">
        <f>PH!F32+Óvoda!F32+'Humán Szolgáltató'!F32+Könyvtár!F32+'Önk bev.'!F32</f>
        <v>0</v>
      </c>
      <c r="G32" s="316">
        <f>PH!G32+Óvoda!G32+'Humán Szolgáltató'!G32+Könyvtár!G32+'Önk bev.'!G32</f>
        <v>0</v>
      </c>
      <c r="H32" s="127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155</v>
      </c>
      <c r="E33" s="128">
        <f>PH!E33+Óvoda!E33+'Humán Szolgáltató'!E33+Könyvtár!E33+'Önk bev.'!E33</f>
        <v>0</v>
      </c>
      <c r="F33" s="318">
        <f>PH!F33+Óvoda!F33+'Humán Szolgáltató'!F33+Könyvtár!F33+'Önk bev.'!F33</f>
        <v>0</v>
      </c>
      <c r="G33" s="316">
        <f>PH!G33+Óvoda!G33+'Humán Szolgáltató'!G33+Könyvtár!G33+'Önk bev.'!G33</f>
        <v>0</v>
      </c>
      <c r="H33" s="127">
        <f t="shared" si="0"/>
      </c>
    </row>
    <row r="34" spans="1:8" s="405" customFormat="1" ht="24" customHeight="1" hidden="1" thickBot="1">
      <c r="A34" s="398"/>
      <c r="B34" s="399" t="s">
        <v>12</v>
      </c>
      <c r="C34" s="400"/>
      <c r="D34" s="401" t="s">
        <v>121</v>
      </c>
      <c r="E34" s="406"/>
      <c r="F34" s="407"/>
      <c r="G34" s="408"/>
      <c r="H34" s="127">
        <f t="shared" si="0"/>
      </c>
    </row>
    <row r="35" spans="1:8" s="405" customFormat="1" ht="24" customHeight="1" hidden="1" thickBot="1">
      <c r="A35" s="398"/>
      <c r="B35" s="399"/>
      <c r="C35" s="400" t="s">
        <v>9</v>
      </c>
      <c r="D35" s="401" t="s">
        <v>3</v>
      </c>
      <c r="E35" s="406"/>
      <c r="F35" s="407"/>
      <c r="G35" s="408"/>
      <c r="H35" s="127">
        <f t="shared" si="0"/>
      </c>
    </row>
    <row r="36" spans="1:8" s="405" customFormat="1" ht="24" customHeight="1" hidden="1" thickBot="1">
      <c r="A36" s="398"/>
      <c r="B36" s="399"/>
      <c r="C36" s="400" t="s">
        <v>11</v>
      </c>
      <c r="D36" s="401" t="s">
        <v>4</v>
      </c>
      <c r="E36" s="406"/>
      <c r="F36" s="407"/>
      <c r="G36" s="408"/>
      <c r="H36" s="127">
        <f t="shared" si="0"/>
      </c>
    </row>
    <row r="37" spans="1:8" ht="24" customHeight="1" thickBot="1">
      <c r="A37" s="743" t="s">
        <v>45</v>
      </c>
      <c r="B37" s="744"/>
      <c r="C37" s="744"/>
      <c r="D37" s="745"/>
      <c r="E37" s="76">
        <f>E5+E22+E30</f>
        <v>998423000</v>
      </c>
      <c r="F37" s="73">
        <f>F5+F22+F30</f>
        <v>1525744900</v>
      </c>
      <c r="G37" s="317">
        <f>G5+G22+G30</f>
        <v>0</v>
      </c>
      <c r="H37" s="127">
        <f t="shared" si="0"/>
        <v>0</v>
      </c>
    </row>
    <row r="38" spans="1:8" ht="24" customHeight="1" thickBot="1">
      <c r="A38" s="18" t="s">
        <v>14</v>
      </c>
      <c r="B38" s="19"/>
      <c r="C38" s="42"/>
      <c r="D38" s="21" t="s">
        <v>200</v>
      </c>
      <c r="E38" s="76">
        <f>E39+E43</f>
        <v>288412000</v>
      </c>
      <c r="F38" s="73">
        <f>F39+F43</f>
        <v>420244000</v>
      </c>
      <c r="G38" s="317">
        <f>G39+G43</f>
        <v>0</v>
      </c>
      <c r="H38" s="127">
        <f t="shared" si="0"/>
        <v>0</v>
      </c>
    </row>
    <row r="39" spans="1:8" ht="24" customHeight="1" thickBot="1">
      <c r="A39" s="23"/>
      <c r="B39" s="24" t="s">
        <v>9</v>
      </c>
      <c r="C39" s="25"/>
      <c r="D39" s="26" t="s">
        <v>159</v>
      </c>
      <c r="E39" s="128">
        <f>SUM(E40:E42)</f>
        <v>241733000</v>
      </c>
      <c r="F39" s="318">
        <f>SUM(F40:F42)</f>
        <v>330244000</v>
      </c>
      <c r="G39" s="316">
        <f>SUM(G40:G42)</f>
        <v>0</v>
      </c>
      <c r="H39" s="127">
        <f t="shared" si="0"/>
        <v>0</v>
      </c>
    </row>
    <row r="40" spans="1:8" ht="24" customHeight="1" thickBot="1">
      <c r="A40" s="23"/>
      <c r="B40" s="24"/>
      <c r="C40" s="25" t="s">
        <v>9</v>
      </c>
      <c r="D40" s="26" t="s">
        <v>156</v>
      </c>
      <c r="E40" s="128">
        <f>PH!E40+Óvoda!E40+'Humán Szolgáltató'!E40+Könyvtár!E40+'Önk bev.'!E40</f>
        <v>46733000</v>
      </c>
      <c r="F40" s="318">
        <f>PH!F40+Óvoda!F40+'Humán Szolgáltató'!F40+Könyvtár!F40+'Önk bev.'!F40</f>
        <v>78186000</v>
      </c>
      <c r="G40" s="316">
        <f>PH!G40+Óvoda!G40+'Humán Szolgáltató'!G40+Könyvtár!G40+'Önk bev.'!G40</f>
        <v>0</v>
      </c>
      <c r="H40" s="127">
        <f t="shared" si="0"/>
        <v>0</v>
      </c>
    </row>
    <row r="41" spans="1:8" ht="24" customHeight="1" thickBot="1">
      <c r="A41" s="23"/>
      <c r="B41" s="24"/>
      <c r="C41" s="25">
        <v>2</v>
      </c>
      <c r="D41" s="26" t="s">
        <v>157</v>
      </c>
      <c r="E41" s="128">
        <f>PH!E41+Óvoda!E41+'Humán Szolgáltató'!E41+Könyvtár!E41+'Önk bev.'!E41</f>
        <v>195000000</v>
      </c>
      <c r="F41" s="318">
        <f>PH!F41+Óvoda!F41+'Humán Szolgáltató'!F41+Könyvtár!F41+'Önk bev.'!F41</f>
        <v>237376000</v>
      </c>
      <c r="G41" s="316">
        <f>PH!G41+Óvoda!G41+'Humán Szolgáltató'!G41+Könyvtár!G41+'Önk bev.'!G41</f>
        <v>0</v>
      </c>
      <c r="H41" s="127">
        <f t="shared" si="0"/>
        <v>0</v>
      </c>
    </row>
    <row r="42" spans="1:8" ht="24" customHeight="1" thickBot="1">
      <c r="A42" s="23"/>
      <c r="B42" s="24"/>
      <c r="C42" s="25">
        <v>3</v>
      </c>
      <c r="D42" s="26" t="s">
        <v>623</v>
      </c>
      <c r="E42" s="128">
        <f>PH!E42+Óvoda!E42+'Humán Szolgáltató'!E42+Könyvtár!E42+'Önk bev.'!E42</f>
        <v>0</v>
      </c>
      <c r="F42" s="318">
        <f>PH!F42+Óvoda!F42+'Humán Szolgáltató'!F42+Könyvtár!F42+'Önk bev.'!F42</f>
        <v>14682000</v>
      </c>
      <c r="G42" s="316">
        <f>PH!G42+Óvoda!G42+'Humán Szolgáltató'!G42+Könyvtár!G42+'Önk bev.'!G42</f>
        <v>0</v>
      </c>
      <c r="H42" s="127">
        <f>IF(F42=0,"",G42/F42*100)</f>
        <v>0</v>
      </c>
    </row>
    <row r="43" spans="1:8" ht="24" customHeight="1" thickBot="1">
      <c r="A43" s="23"/>
      <c r="B43" s="24" t="s">
        <v>11</v>
      </c>
      <c r="C43" s="25"/>
      <c r="D43" s="26" t="s">
        <v>158</v>
      </c>
      <c r="E43" s="128">
        <f>PH!E43+Óvoda!E43+'Humán Szolgáltató'!E43+Könyvtár!E43+'Önk bev.'!E43</f>
        <v>46679000</v>
      </c>
      <c r="F43" s="318">
        <f>PH!F43+Óvoda!F43+'Humán Szolgáltató'!F43+Könyvtár!F43+'Önk bev.'!F43</f>
        <v>90000000</v>
      </c>
      <c r="G43" s="316">
        <f>PH!G43+Óvoda!G43+'Humán Szolgáltató'!G43+Könyvtár!G43+'Önk bev.'!G43</f>
        <v>0</v>
      </c>
      <c r="H43" s="127">
        <f t="shared" si="0"/>
        <v>0</v>
      </c>
    </row>
    <row r="44" spans="1:8" ht="24" customHeight="1" thickBot="1">
      <c r="A44" s="35"/>
      <c r="B44" s="36"/>
      <c r="C44" s="39" t="s">
        <v>9</v>
      </c>
      <c r="D44" s="71" t="s">
        <v>160</v>
      </c>
      <c r="E44" s="128">
        <f>PH!E44+Óvoda!E44+'Humán Szolgáltató'!E44+Könyvtár!E44+'Önk bev.'!E44</f>
        <v>0</v>
      </c>
      <c r="F44" s="318">
        <f>PH!F44+Óvoda!F44+'Humán Szolgáltató'!F44+Könyvtár!F44+'Önk bev.'!F44</f>
        <v>0</v>
      </c>
      <c r="G44" s="316">
        <f>PH!G44+Óvoda!G44+'Humán Szolgáltató'!G44+Könyvtár!G44+'Önk bev.'!G44</f>
        <v>0</v>
      </c>
      <c r="H44" s="127">
        <f t="shared" si="0"/>
      </c>
    </row>
    <row r="45" spans="1:8" ht="24" customHeight="1" thickBot="1">
      <c r="A45" s="35"/>
      <c r="B45" s="36"/>
      <c r="C45" s="39">
        <v>2</v>
      </c>
      <c r="D45" s="38" t="s">
        <v>161</v>
      </c>
      <c r="E45" s="128">
        <f>PH!E45+Óvoda!E45+'Humán Szolgáltató'!E45+Könyvtár!E45+'Önk bev.'!E45</f>
        <v>46679000</v>
      </c>
      <c r="F45" s="318">
        <f>PH!F45+Óvoda!F45+'Humán Szolgáltató'!F45+Könyvtár!F45+'Önk bev.'!F45</f>
        <v>90000000</v>
      </c>
      <c r="G45" s="316">
        <f>PH!G45+Óvoda!G45+'Humán Szolgáltató'!G45+Könyvtár!G45+'Önk bev.'!G45</f>
        <v>0</v>
      </c>
      <c r="H45" s="127">
        <f t="shared" si="0"/>
        <v>0</v>
      </c>
    </row>
    <row r="46" spans="1:8" ht="24" customHeight="1" thickBot="1">
      <c r="A46" s="18" t="s">
        <v>15</v>
      </c>
      <c r="B46" s="19"/>
      <c r="C46" s="42"/>
      <c r="D46" s="21" t="s">
        <v>162</v>
      </c>
      <c r="E46" s="76">
        <f>PH!E46+Óvoda!E46+'Humán Szolgáltató'!E46+Könyvtár!E46+'Önk bev.'!E46</f>
        <v>0</v>
      </c>
      <c r="F46" s="73">
        <f>PH!F46+Óvoda!F46+'Humán Szolgáltató'!F46+Könyvtár!F46+'Önk bev.'!F46</f>
        <v>0</v>
      </c>
      <c r="G46" s="317">
        <f>PH!G46+Óvoda!G46+'Humán Szolgáltató'!G46+Könyvtár!G46+'Önk bev.'!G46</f>
        <v>0</v>
      </c>
      <c r="H46" s="127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E37+E38+E46</f>
        <v>1286835000</v>
      </c>
      <c r="F47" s="73">
        <f>F37+F38+F46</f>
        <v>1945988900</v>
      </c>
      <c r="G47" s="317">
        <f>G37+G38+G46</f>
        <v>0</v>
      </c>
      <c r="H47" s="127">
        <f t="shared" si="0"/>
        <v>0</v>
      </c>
    </row>
  </sheetData>
  <sheetProtection formatCells="0" formatColumns="0" formatRows="0" autoFilter="0" pivotTables="0"/>
  <mergeCells count="1">
    <mergeCell ref="A37:D37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horizontalDpi="600" verticalDpi="600" orientation="portrait" paperSize="9" scale="55" r:id="rId1"/>
  <headerFooter alignWithMargins="0">
    <oddHeader>&amp;C&amp;"Times New Roman,Normál"Mezőkovácsháza Város Önkormányzatának költségvetése
&amp;UB E V É T E L E K&amp;R&amp;12 1.sz.melléklet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5.875" style="137" customWidth="1"/>
    <col min="2" max="2" width="40.75390625" style="137" bestFit="1" customWidth="1"/>
    <col min="3" max="4" width="13.75390625" style="137" bestFit="1" customWidth="1"/>
    <col min="5" max="5" width="10.75390625" style="137" customWidth="1"/>
    <col min="6" max="6" width="22.25390625" style="137" customWidth="1"/>
    <col min="7" max="16384" width="9.125" style="137" customWidth="1"/>
  </cols>
  <sheetData>
    <row r="2" ht="13.5" thickBot="1">
      <c r="F2" s="194" t="s">
        <v>138</v>
      </c>
    </row>
    <row r="3" spans="1:6" ht="19.5" customHeight="1" thickBot="1">
      <c r="A3" s="138" t="s">
        <v>51</v>
      </c>
      <c r="B3" s="138" t="s">
        <v>52</v>
      </c>
      <c r="C3" s="139" t="s">
        <v>496</v>
      </c>
      <c r="D3" s="140"/>
      <c r="E3" s="141"/>
      <c r="F3" s="142" t="s">
        <v>53</v>
      </c>
    </row>
    <row r="4" spans="1:6" ht="18.75" customHeight="1" thickBot="1">
      <c r="A4" s="143"/>
      <c r="B4" s="143"/>
      <c r="C4" s="144" t="s">
        <v>0</v>
      </c>
      <c r="D4" s="145" t="s">
        <v>1</v>
      </c>
      <c r="E4" s="146" t="s">
        <v>2</v>
      </c>
      <c r="F4" s="143" t="s">
        <v>54</v>
      </c>
    </row>
    <row r="5" spans="1:6" ht="18" customHeight="1">
      <c r="A5" s="147" t="s">
        <v>9</v>
      </c>
      <c r="B5" s="148" t="s">
        <v>584</v>
      </c>
      <c r="C5" s="149">
        <v>400000</v>
      </c>
      <c r="D5" s="2">
        <v>384000</v>
      </c>
      <c r="E5" s="59"/>
      <c r="F5" s="150" t="s">
        <v>515</v>
      </c>
    </row>
    <row r="6" spans="1:6" ht="18" customHeight="1">
      <c r="A6" s="147" t="s">
        <v>11</v>
      </c>
      <c r="B6" s="148" t="s">
        <v>499</v>
      </c>
      <c r="C6" s="149">
        <v>400000</v>
      </c>
      <c r="D6" s="2"/>
      <c r="E6" s="59"/>
      <c r="F6" s="150" t="s">
        <v>122</v>
      </c>
    </row>
    <row r="7" spans="1:6" ht="18" customHeight="1">
      <c r="A7" s="147" t="s">
        <v>12</v>
      </c>
      <c r="B7" s="151" t="s">
        <v>500</v>
      </c>
      <c r="C7" s="681">
        <v>200000</v>
      </c>
      <c r="D7" s="2">
        <v>70000</v>
      </c>
      <c r="E7" s="59"/>
      <c r="F7" s="152" t="s">
        <v>122</v>
      </c>
    </row>
    <row r="8" spans="1:6" ht="18" customHeight="1">
      <c r="A8" s="147" t="s">
        <v>14</v>
      </c>
      <c r="B8" s="151" t="s">
        <v>513</v>
      </c>
      <c r="C8" s="149">
        <v>8494000</v>
      </c>
      <c r="D8" s="2"/>
      <c r="E8" s="59"/>
      <c r="F8" s="152" t="s">
        <v>461</v>
      </c>
    </row>
    <row r="9" spans="1:6" ht="18" customHeight="1">
      <c r="A9" s="147" t="s">
        <v>15</v>
      </c>
      <c r="B9" s="153" t="s">
        <v>509</v>
      </c>
      <c r="C9" s="154">
        <v>2000000</v>
      </c>
      <c r="D9" s="155"/>
      <c r="E9" s="156"/>
      <c r="F9" s="157" t="s">
        <v>461</v>
      </c>
    </row>
    <row r="10" spans="1:6" ht="18" customHeight="1">
      <c r="A10" s="147" t="s">
        <v>16</v>
      </c>
      <c r="B10" s="153" t="s">
        <v>514</v>
      </c>
      <c r="C10" s="154">
        <v>635000</v>
      </c>
      <c r="D10" s="155"/>
      <c r="E10" s="156"/>
      <c r="F10" s="157" t="s">
        <v>461</v>
      </c>
    </row>
    <row r="11" spans="1:6" ht="18" customHeight="1">
      <c r="A11" s="147" t="s">
        <v>17</v>
      </c>
      <c r="B11" s="153" t="s">
        <v>631</v>
      </c>
      <c r="C11" s="154"/>
      <c r="D11" s="155">
        <v>2524000</v>
      </c>
      <c r="E11" s="156"/>
      <c r="F11" s="157" t="s">
        <v>461</v>
      </c>
    </row>
    <row r="12" spans="1:6" ht="18" customHeight="1">
      <c r="A12" s="147" t="s">
        <v>18</v>
      </c>
      <c r="B12" s="153" t="s">
        <v>630</v>
      </c>
      <c r="C12" s="154"/>
      <c r="D12" s="155">
        <v>1000000</v>
      </c>
      <c r="E12" s="156"/>
      <c r="F12" s="157" t="s">
        <v>461</v>
      </c>
    </row>
    <row r="13" spans="1:6" ht="18" customHeight="1">
      <c r="A13" s="147" t="s">
        <v>31</v>
      </c>
      <c r="B13" s="153" t="s">
        <v>632</v>
      </c>
      <c r="C13" s="154"/>
      <c r="D13" s="155">
        <v>2067000</v>
      </c>
      <c r="E13" s="156"/>
      <c r="F13" s="157" t="s">
        <v>461</v>
      </c>
    </row>
    <row r="14" spans="1:6" ht="18" customHeight="1">
      <c r="A14" s="147" t="s">
        <v>174</v>
      </c>
      <c r="B14" s="153" t="s">
        <v>633</v>
      </c>
      <c r="C14" s="154"/>
      <c r="D14" s="155">
        <v>596000</v>
      </c>
      <c r="E14" s="156"/>
      <c r="F14" s="157" t="s">
        <v>461</v>
      </c>
    </row>
    <row r="15" spans="1:6" ht="18" customHeight="1">
      <c r="A15" s="147" t="s">
        <v>175</v>
      </c>
      <c r="B15" s="153" t="s">
        <v>627</v>
      </c>
      <c r="C15" s="154"/>
      <c r="D15" s="155">
        <v>544000</v>
      </c>
      <c r="E15" s="156"/>
      <c r="F15" s="157" t="s">
        <v>461</v>
      </c>
    </row>
    <row r="16" spans="1:6" ht="18" customHeight="1">
      <c r="A16" s="147" t="s">
        <v>208</v>
      </c>
      <c r="B16" s="153" t="s">
        <v>628</v>
      </c>
      <c r="C16" s="154"/>
      <c r="D16" s="155">
        <v>1070000</v>
      </c>
      <c r="E16" s="156"/>
      <c r="F16" s="157" t="s">
        <v>461</v>
      </c>
    </row>
    <row r="17" spans="1:6" ht="18" customHeight="1">
      <c r="A17" s="147" t="s">
        <v>209</v>
      </c>
      <c r="B17" s="153" t="s">
        <v>585</v>
      </c>
      <c r="C17" s="154"/>
      <c r="D17" s="155">
        <v>4737000</v>
      </c>
      <c r="E17" s="156"/>
      <c r="F17" s="157" t="s">
        <v>461</v>
      </c>
    </row>
    <row r="18" spans="1:6" ht="18" customHeight="1">
      <c r="A18" s="147" t="s">
        <v>595</v>
      </c>
      <c r="B18" s="153" t="s">
        <v>586</v>
      </c>
      <c r="C18" s="154"/>
      <c r="D18" s="155">
        <v>574000</v>
      </c>
      <c r="E18" s="156"/>
      <c r="F18" s="157" t="s">
        <v>461</v>
      </c>
    </row>
    <row r="19" spans="1:6" ht="18" customHeight="1">
      <c r="A19" s="147" t="s">
        <v>596</v>
      </c>
      <c r="B19" s="153" t="s">
        <v>629</v>
      </c>
      <c r="C19" s="154"/>
      <c r="D19" s="155">
        <v>311000</v>
      </c>
      <c r="E19" s="156"/>
      <c r="F19" s="157" t="s">
        <v>461</v>
      </c>
    </row>
    <row r="20" spans="1:6" ht="18" customHeight="1">
      <c r="A20" s="147" t="s">
        <v>607</v>
      </c>
      <c r="B20" s="153" t="s">
        <v>634</v>
      </c>
      <c r="C20" s="154"/>
      <c r="D20" s="155">
        <v>595000</v>
      </c>
      <c r="E20" s="156"/>
      <c r="F20" s="157" t="s">
        <v>520</v>
      </c>
    </row>
    <row r="21" spans="1:6" ht="18" customHeight="1">
      <c r="A21" s="147" t="s">
        <v>608</v>
      </c>
      <c r="B21" s="153" t="s">
        <v>603</v>
      </c>
      <c r="C21" s="154"/>
      <c r="D21" s="155">
        <v>295000</v>
      </c>
      <c r="E21" s="156"/>
      <c r="F21" s="157" t="s">
        <v>582</v>
      </c>
    </row>
    <row r="22" spans="1:6" ht="18" customHeight="1" thickBot="1">
      <c r="A22" s="147" t="s">
        <v>609</v>
      </c>
      <c r="B22" s="153" t="s">
        <v>611</v>
      </c>
      <c r="C22" s="154"/>
      <c r="D22" s="155"/>
      <c r="E22" s="156"/>
      <c r="F22" s="157" t="s">
        <v>461</v>
      </c>
    </row>
    <row r="23" spans="1:6" ht="18" customHeight="1" thickBot="1">
      <c r="A23" s="158"/>
      <c r="B23" s="142" t="s">
        <v>55</v>
      </c>
      <c r="C23" s="159">
        <f>SUM(C5:C22)</f>
        <v>12129000</v>
      </c>
      <c r="D23" s="160">
        <f>SUM(D5:D22)</f>
        <v>14767000</v>
      </c>
      <c r="E23" s="161">
        <f>SUM(E5:E22)</f>
        <v>0</v>
      </c>
      <c r="F23" s="162"/>
    </row>
    <row r="25" ht="12.75">
      <c r="B25" s="347"/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82" r:id="rId1"/>
  <headerFooter alignWithMargins="0">
    <oddHeader>&amp;CÖnkormányzat felújítási kiadásainak 
előirányzata feladatonként&amp;R&amp;12 4.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T35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4.375" style="166" customWidth="1"/>
    <col min="2" max="2" width="31.125" style="166" customWidth="1"/>
    <col min="3" max="3" width="12.875" style="166" bestFit="1" customWidth="1"/>
    <col min="4" max="4" width="14.00390625" style="166" bestFit="1" customWidth="1"/>
    <col min="5" max="5" width="11.00390625" style="166" bestFit="1" customWidth="1"/>
    <col min="6" max="6" width="16.00390625" style="166" customWidth="1"/>
    <col min="7" max="7" width="13.75390625" style="166" bestFit="1" customWidth="1"/>
    <col min="8" max="46" width="9.125" style="165" customWidth="1"/>
    <col min="47" max="16384" width="9.125" style="166" customWidth="1"/>
  </cols>
  <sheetData>
    <row r="1" spans="1:7" ht="12.75" thickBot="1">
      <c r="A1" s="163"/>
      <c r="B1" s="163"/>
      <c r="C1" s="163"/>
      <c r="D1" s="163"/>
      <c r="E1" s="163"/>
      <c r="F1" s="163"/>
      <c r="G1" s="164" t="s">
        <v>138</v>
      </c>
    </row>
    <row r="2" spans="1:7" ht="24">
      <c r="A2" s="167" t="s">
        <v>56</v>
      </c>
      <c r="B2" s="168" t="s">
        <v>501</v>
      </c>
      <c r="C2" s="169" t="s">
        <v>0</v>
      </c>
      <c r="D2" s="170" t="s">
        <v>1</v>
      </c>
      <c r="E2" s="171" t="s">
        <v>2</v>
      </c>
      <c r="F2" s="172" t="s">
        <v>57</v>
      </c>
      <c r="G2" s="172" t="s">
        <v>58</v>
      </c>
    </row>
    <row r="3" spans="1:46" s="180" customFormat="1" ht="18" customHeight="1">
      <c r="A3" s="173" t="s">
        <v>9</v>
      </c>
      <c r="B3" s="174" t="s">
        <v>502</v>
      </c>
      <c r="C3" s="175">
        <v>2400000</v>
      </c>
      <c r="D3" s="176">
        <v>2400000</v>
      </c>
      <c r="E3" s="177"/>
      <c r="F3" s="178" t="s">
        <v>122</v>
      </c>
      <c r="G3" s="179" t="s">
        <v>462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</row>
    <row r="4" spans="1:46" s="180" customFormat="1" ht="18" customHeight="1">
      <c r="A4" s="173" t="s">
        <v>11</v>
      </c>
      <c r="B4" s="174" t="s">
        <v>594</v>
      </c>
      <c r="C4" s="175"/>
      <c r="D4" s="176">
        <v>85000</v>
      </c>
      <c r="E4" s="177"/>
      <c r="F4" s="178" t="s">
        <v>122</v>
      </c>
      <c r="G4" s="179" t="s">
        <v>462</v>
      </c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</row>
    <row r="5" spans="1:46" s="180" customFormat="1" ht="18" customHeight="1">
      <c r="A5" s="173" t="s">
        <v>12</v>
      </c>
      <c r="B5" s="174" t="s">
        <v>516</v>
      </c>
      <c r="C5" s="175">
        <v>203000</v>
      </c>
      <c r="D5" s="176"/>
      <c r="E5" s="177"/>
      <c r="F5" s="178" t="s">
        <v>517</v>
      </c>
      <c r="G5" s="179" t="s">
        <v>462</v>
      </c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</row>
    <row r="6" spans="1:46" s="180" customFormat="1" ht="18" customHeight="1">
      <c r="A6" s="173" t="s">
        <v>14</v>
      </c>
      <c r="B6" s="174" t="s">
        <v>518</v>
      </c>
      <c r="C6" s="175">
        <v>60000</v>
      </c>
      <c r="D6" s="176">
        <v>60000</v>
      </c>
      <c r="E6" s="177"/>
      <c r="F6" s="178" t="s">
        <v>461</v>
      </c>
      <c r="G6" s="179" t="s">
        <v>462</v>
      </c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</row>
    <row r="7" spans="1:46" s="180" customFormat="1" ht="18" customHeight="1">
      <c r="A7" s="173" t="s">
        <v>15</v>
      </c>
      <c r="B7" s="174" t="s">
        <v>635</v>
      </c>
      <c r="C7" s="175">
        <v>6259000</v>
      </c>
      <c r="D7" s="176">
        <v>2940100</v>
      </c>
      <c r="E7" s="177"/>
      <c r="F7" s="178" t="s">
        <v>520</v>
      </c>
      <c r="G7" s="179" t="s">
        <v>462</v>
      </c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</row>
    <row r="8" spans="1:46" s="180" customFormat="1" ht="18" customHeight="1">
      <c r="A8" s="173" t="s">
        <v>16</v>
      </c>
      <c r="B8" s="174" t="s">
        <v>521</v>
      </c>
      <c r="C8" s="175">
        <v>980000</v>
      </c>
      <c r="D8" s="176"/>
      <c r="E8" s="177"/>
      <c r="F8" s="178" t="s">
        <v>520</v>
      </c>
      <c r="G8" s="179" t="s">
        <v>462</v>
      </c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</row>
    <row r="9" spans="1:46" s="180" customFormat="1" ht="18" customHeight="1">
      <c r="A9" s="173" t="s">
        <v>17</v>
      </c>
      <c r="B9" s="174" t="s">
        <v>636</v>
      </c>
      <c r="C9" s="175"/>
      <c r="D9" s="176">
        <v>90000000</v>
      </c>
      <c r="E9" s="177"/>
      <c r="F9" s="178" t="s">
        <v>517</v>
      </c>
      <c r="G9" s="179" t="s">
        <v>462</v>
      </c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</row>
    <row r="10" spans="1:46" s="180" customFormat="1" ht="18" customHeight="1">
      <c r="A10" s="173" t="s">
        <v>18</v>
      </c>
      <c r="B10" s="174" t="s">
        <v>637</v>
      </c>
      <c r="C10" s="175"/>
      <c r="D10" s="176">
        <v>280000</v>
      </c>
      <c r="E10" s="177"/>
      <c r="F10" s="178" t="s">
        <v>517</v>
      </c>
      <c r="G10" s="179" t="s">
        <v>462</v>
      </c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</row>
    <row r="11" spans="1:46" s="180" customFormat="1" ht="18" customHeight="1">
      <c r="A11" s="173" t="s">
        <v>31</v>
      </c>
      <c r="B11" s="174" t="s">
        <v>567</v>
      </c>
      <c r="C11" s="175">
        <v>600000</v>
      </c>
      <c r="D11" s="176"/>
      <c r="E11" s="177"/>
      <c r="F11" s="178" t="s">
        <v>517</v>
      </c>
      <c r="G11" s="179" t="s">
        <v>463</v>
      </c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</row>
    <row r="12" spans="1:46" s="183" customFormat="1" ht="18" customHeight="1">
      <c r="A12" s="173" t="s">
        <v>174</v>
      </c>
      <c r="B12" s="174" t="s">
        <v>568</v>
      </c>
      <c r="C12" s="181">
        <v>100000</v>
      </c>
      <c r="D12" s="176">
        <v>2124000</v>
      </c>
      <c r="E12" s="182"/>
      <c r="F12" s="178" t="s">
        <v>517</v>
      </c>
      <c r="G12" s="179" t="s">
        <v>463</v>
      </c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</row>
    <row r="13" spans="1:46" s="180" customFormat="1" ht="24">
      <c r="A13" s="173" t="s">
        <v>175</v>
      </c>
      <c r="B13" s="174" t="s">
        <v>638</v>
      </c>
      <c r="C13" s="181"/>
      <c r="D13" s="176">
        <v>796000</v>
      </c>
      <c r="E13" s="182"/>
      <c r="F13" s="178" t="s">
        <v>517</v>
      </c>
      <c r="G13" s="179" t="s">
        <v>463</v>
      </c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</row>
    <row r="14" spans="1:46" s="180" customFormat="1" ht="18" customHeight="1">
      <c r="A14" s="173" t="s">
        <v>208</v>
      </c>
      <c r="B14" s="174" t="s">
        <v>581</v>
      </c>
      <c r="C14" s="181"/>
      <c r="D14" s="176">
        <v>532000</v>
      </c>
      <c r="E14" s="182"/>
      <c r="F14" s="178" t="s">
        <v>582</v>
      </c>
      <c r="G14" s="179" t="s">
        <v>462</v>
      </c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</row>
    <row r="15" spans="1:7" s="165" customFormat="1" ht="18" customHeight="1">
      <c r="A15" s="173" t="s">
        <v>209</v>
      </c>
      <c r="B15" s="174" t="s">
        <v>583</v>
      </c>
      <c r="C15" s="181"/>
      <c r="D15" s="176">
        <v>341000</v>
      </c>
      <c r="E15" s="182"/>
      <c r="F15" s="178" t="s">
        <v>582</v>
      </c>
      <c r="G15" s="179" t="s">
        <v>462</v>
      </c>
    </row>
    <row r="16" spans="1:7" s="165" customFormat="1" ht="18" customHeight="1">
      <c r="A16" s="173" t="s">
        <v>595</v>
      </c>
      <c r="B16" s="174" t="s">
        <v>604</v>
      </c>
      <c r="C16" s="181"/>
      <c r="D16" s="176">
        <v>324000</v>
      </c>
      <c r="E16" s="182"/>
      <c r="F16" s="178" t="s">
        <v>582</v>
      </c>
      <c r="G16" s="179" t="s">
        <v>462</v>
      </c>
    </row>
    <row r="17" spans="1:7" s="165" customFormat="1" ht="18" customHeight="1">
      <c r="A17" s="173" t="s">
        <v>596</v>
      </c>
      <c r="B17" s="174" t="s">
        <v>605</v>
      </c>
      <c r="C17" s="181"/>
      <c r="D17" s="176">
        <v>510000</v>
      </c>
      <c r="E17" s="182"/>
      <c r="F17" s="178" t="s">
        <v>582</v>
      </c>
      <c r="G17" s="179" t="s">
        <v>462</v>
      </c>
    </row>
    <row r="18" spans="1:7" s="165" customFormat="1" ht="18" customHeight="1">
      <c r="A18" s="173" t="s">
        <v>607</v>
      </c>
      <c r="B18" s="174" t="s">
        <v>640</v>
      </c>
      <c r="C18" s="181"/>
      <c r="D18" s="176">
        <v>353000</v>
      </c>
      <c r="E18" s="182"/>
      <c r="F18" s="178" t="s">
        <v>582</v>
      </c>
      <c r="G18" s="179" t="s">
        <v>462</v>
      </c>
    </row>
    <row r="19" spans="1:7" s="165" customFormat="1" ht="18" customHeight="1">
      <c r="A19" s="173" t="s">
        <v>608</v>
      </c>
      <c r="B19" s="174" t="s">
        <v>616</v>
      </c>
      <c r="C19" s="181"/>
      <c r="D19" s="176">
        <v>267000</v>
      </c>
      <c r="E19" s="182"/>
      <c r="F19" s="178" t="s">
        <v>582</v>
      </c>
      <c r="G19" s="179" t="s">
        <v>462</v>
      </c>
    </row>
    <row r="20" spans="1:7" s="165" customFormat="1" ht="18" customHeight="1">
      <c r="A20" s="173" t="s">
        <v>609</v>
      </c>
      <c r="B20" s="174" t="s">
        <v>587</v>
      </c>
      <c r="C20" s="181"/>
      <c r="D20" s="176">
        <v>64000</v>
      </c>
      <c r="E20" s="182"/>
      <c r="F20" s="178" t="s">
        <v>517</v>
      </c>
      <c r="G20" s="179" t="s">
        <v>462</v>
      </c>
    </row>
    <row r="21" spans="1:7" s="165" customFormat="1" ht="18" customHeight="1">
      <c r="A21" s="173" t="s">
        <v>612</v>
      </c>
      <c r="B21" s="174" t="s">
        <v>617</v>
      </c>
      <c r="C21" s="181"/>
      <c r="D21" s="176">
        <v>36000</v>
      </c>
      <c r="E21" s="182"/>
      <c r="F21" s="178" t="s">
        <v>515</v>
      </c>
      <c r="G21" s="179" t="s">
        <v>462</v>
      </c>
    </row>
    <row r="22" spans="1:7" s="165" customFormat="1" ht="18" customHeight="1">
      <c r="A22" s="173" t="s">
        <v>645</v>
      </c>
      <c r="B22" s="174" t="s">
        <v>618</v>
      </c>
      <c r="C22" s="181"/>
      <c r="D22" s="176">
        <v>102000</v>
      </c>
      <c r="E22" s="182"/>
      <c r="F22" s="178" t="s">
        <v>515</v>
      </c>
      <c r="G22" s="179" t="s">
        <v>462</v>
      </c>
    </row>
    <row r="23" spans="1:7" s="165" customFormat="1" ht="18" customHeight="1">
      <c r="A23" s="173" t="s">
        <v>646</v>
      </c>
      <c r="B23" s="174" t="s">
        <v>619</v>
      </c>
      <c r="C23" s="181"/>
      <c r="D23" s="176">
        <v>140000</v>
      </c>
      <c r="E23" s="182"/>
      <c r="F23" s="178" t="s">
        <v>515</v>
      </c>
      <c r="G23" s="179" t="s">
        <v>462</v>
      </c>
    </row>
    <row r="24" spans="1:7" s="165" customFormat="1" ht="18" customHeight="1">
      <c r="A24" s="173" t="s">
        <v>647</v>
      </c>
      <c r="B24" s="174" t="s">
        <v>620</v>
      </c>
      <c r="C24" s="181"/>
      <c r="D24" s="176">
        <v>220000</v>
      </c>
      <c r="E24" s="182"/>
      <c r="F24" s="178" t="s">
        <v>515</v>
      </c>
      <c r="G24" s="179" t="s">
        <v>462</v>
      </c>
    </row>
    <row r="25" spans="1:7" s="165" customFormat="1" ht="18" customHeight="1">
      <c r="A25" s="173" t="s">
        <v>648</v>
      </c>
      <c r="B25" s="174" t="s">
        <v>621</v>
      </c>
      <c r="C25" s="181"/>
      <c r="D25" s="176">
        <v>90000</v>
      </c>
      <c r="E25" s="182"/>
      <c r="F25" s="178" t="s">
        <v>515</v>
      </c>
      <c r="G25" s="179" t="s">
        <v>462</v>
      </c>
    </row>
    <row r="26" spans="1:7" s="165" customFormat="1" ht="24">
      <c r="A26" s="173" t="s">
        <v>649</v>
      </c>
      <c r="B26" s="174" t="s">
        <v>622</v>
      </c>
      <c r="C26" s="181"/>
      <c r="D26" s="176">
        <v>41000</v>
      </c>
      <c r="E26" s="182"/>
      <c r="F26" s="178" t="s">
        <v>515</v>
      </c>
      <c r="G26" s="179" t="s">
        <v>462</v>
      </c>
    </row>
    <row r="27" spans="1:7" s="165" customFormat="1" ht="18" customHeight="1">
      <c r="A27" s="173" t="s">
        <v>650</v>
      </c>
      <c r="B27" s="174" t="s">
        <v>606</v>
      </c>
      <c r="C27" s="181"/>
      <c r="D27" s="176">
        <v>177000</v>
      </c>
      <c r="E27" s="182"/>
      <c r="F27" s="178" t="s">
        <v>515</v>
      </c>
      <c r="G27" s="179" t="s">
        <v>462</v>
      </c>
    </row>
    <row r="28" spans="1:7" s="165" customFormat="1" ht="23.25" customHeight="1">
      <c r="A28" s="173" t="s">
        <v>651</v>
      </c>
      <c r="B28" s="174" t="s">
        <v>597</v>
      </c>
      <c r="C28" s="181"/>
      <c r="D28" s="176">
        <v>84000</v>
      </c>
      <c r="E28" s="182"/>
      <c r="F28" s="178" t="s">
        <v>517</v>
      </c>
      <c r="G28" s="179" t="s">
        <v>462</v>
      </c>
    </row>
    <row r="29" spans="1:7" s="165" customFormat="1" ht="23.25" customHeight="1">
      <c r="A29" s="173" t="s">
        <v>652</v>
      </c>
      <c r="B29" s="174" t="s">
        <v>644</v>
      </c>
      <c r="C29" s="181"/>
      <c r="D29" s="176">
        <v>37000</v>
      </c>
      <c r="E29" s="182"/>
      <c r="F29" s="178" t="s">
        <v>517</v>
      </c>
      <c r="G29" s="179" t="s">
        <v>462</v>
      </c>
    </row>
    <row r="30" spans="1:7" s="165" customFormat="1" ht="23.25" customHeight="1">
      <c r="A30" s="173" t="s">
        <v>653</v>
      </c>
      <c r="B30" s="174" t="s">
        <v>643</v>
      </c>
      <c r="C30" s="181"/>
      <c r="D30" s="176">
        <v>1222000</v>
      </c>
      <c r="E30" s="182"/>
      <c r="F30" s="178" t="s">
        <v>517</v>
      </c>
      <c r="G30" s="179" t="s">
        <v>462</v>
      </c>
    </row>
    <row r="31" spans="1:7" s="165" customFormat="1" ht="23.25" customHeight="1">
      <c r="A31" s="173" t="s">
        <v>654</v>
      </c>
      <c r="B31" s="174" t="s">
        <v>642</v>
      </c>
      <c r="C31" s="181"/>
      <c r="D31" s="176">
        <v>40000</v>
      </c>
      <c r="E31" s="182"/>
      <c r="F31" s="178" t="s">
        <v>517</v>
      </c>
      <c r="G31" s="179" t="s">
        <v>462</v>
      </c>
    </row>
    <row r="32" spans="1:7" s="165" customFormat="1" ht="23.25" customHeight="1">
      <c r="A32" s="173" t="s">
        <v>655</v>
      </c>
      <c r="B32" s="174" t="s">
        <v>639</v>
      </c>
      <c r="C32" s="181"/>
      <c r="D32" s="176">
        <v>2946000</v>
      </c>
      <c r="E32" s="182"/>
      <c r="F32" s="178" t="s">
        <v>517</v>
      </c>
      <c r="G32" s="179" t="s">
        <v>462</v>
      </c>
    </row>
    <row r="33" spans="1:7" s="165" customFormat="1" ht="23.25" customHeight="1">
      <c r="A33" s="173" t="s">
        <v>656</v>
      </c>
      <c r="B33" s="174" t="s">
        <v>641</v>
      </c>
      <c r="C33" s="181"/>
      <c r="D33" s="176">
        <v>3300000</v>
      </c>
      <c r="E33" s="182"/>
      <c r="F33" s="178" t="s">
        <v>517</v>
      </c>
      <c r="G33" s="179" t="s">
        <v>462</v>
      </c>
    </row>
    <row r="34" spans="1:7" s="165" customFormat="1" ht="18" customHeight="1" thickBot="1">
      <c r="A34" s="173" t="s">
        <v>657</v>
      </c>
      <c r="B34" s="174" t="s">
        <v>588</v>
      </c>
      <c r="C34" s="181"/>
      <c r="D34" s="176">
        <v>44997000</v>
      </c>
      <c r="E34" s="182"/>
      <c r="F34" s="178" t="s">
        <v>517</v>
      </c>
      <c r="G34" s="179" t="s">
        <v>462</v>
      </c>
    </row>
    <row r="35" spans="1:7" ht="18" customHeight="1" thickBot="1">
      <c r="A35" s="173"/>
      <c r="B35" s="184"/>
      <c r="C35" s="185">
        <f>SUM(C3:C34)</f>
        <v>10602000</v>
      </c>
      <c r="D35" s="185">
        <f>SUM(D3:D34)</f>
        <v>154508100</v>
      </c>
      <c r="E35" s="185">
        <f>SUM(E3:E34)</f>
        <v>0</v>
      </c>
      <c r="F35" s="186"/>
      <c r="G35" s="186"/>
    </row>
  </sheetData>
  <sheetProtection/>
  <printOptions/>
  <pageMargins left="0.35433070866141736" right="0.35433070866141736" top="0.984251968503937" bottom="1.062992125984252" header="0.5118110236220472" footer="0.5118110236220472"/>
  <pageSetup firstPageNumber="1" useFirstPageNumber="1" horizontalDpi="300" verticalDpi="300" orientation="portrait" paperSize="9" scale="90" r:id="rId1"/>
  <headerFooter alignWithMargins="0">
    <oddHeader>&amp;CÖnkormányzat felhalmozási kiadásainak feladatonkénti előirányzatai&amp;R&amp;12 5.sz.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51.125" style="0" customWidth="1"/>
    <col min="2" max="2" width="21.75390625" style="0" customWidth="1"/>
  </cols>
  <sheetData>
    <row r="1" ht="12.75">
      <c r="B1" s="486" t="s">
        <v>213</v>
      </c>
    </row>
    <row r="3" spans="1:2" ht="41.25" customHeight="1">
      <c r="A3" s="760" t="s">
        <v>494</v>
      </c>
      <c r="B3" s="760"/>
    </row>
    <row r="4" spans="1:2" ht="15" customHeight="1">
      <c r="A4" s="487"/>
      <c r="B4" s="487"/>
    </row>
    <row r="5" ht="12.75">
      <c r="B5" s="486" t="s">
        <v>138</v>
      </c>
    </row>
    <row r="6" spans="1:2" ht="38.25">
      <c r="A6" s="485" t="s">
        <v>212</v>
      </c>
      <c r="B6" s="484" t="s">
        <v>211</v>
      </c>
    </row>
    <row r="7" spans="1:2" s="699" customFormat="1" ht="12.75">
      <c r="A7" s="652" t="s">
        <v>598</v>
      </c>
      <c r="B7" s="694">
        <v>90000000</v>
      </c>
    </row>
    <row r="8" spans="1:2" ht="12.75">
      <c r="A8" s="483" t="s">
        <v>210</v>
      </c>
      <c r="B8" s="482">
        <f>SUM(B7)</f>
        <v>90000000</v>
      </c>
    </row>
    <row r="11" ht="12.75">
      <c r="B11" s="486" t="s">
        <v>138</v>
      </c>
    </row>
    <row r="12" spans="1:2" ht="38.25">
      <c r="A12" s="485" t="s">
        <v>493</v>
      </c>
      <c r="B12" s="484" t="s">
        <v>211</v>
      </c>
    </row>
    <row r="13" spans="1:2" ht="30.75" customHeight="1">
      <c r="A13" s="720"/>
      <c r="B13" s="694"/>
    </row>
    <row r="14" spans="1:2" ht="12.75">
      <c r="A14" s="483" t="s">
        <v>210</v>
      </c>
      <c r="B14" s="482">
        <f>SUM(B13)</f>
        <v>0</v>
      </c>
    </row>
  </sheetData>
  <sheetProtection/>
  <mergeCells count="1">
    <mergeCell ref="A3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8.75390625" style="137" customWidth="1"/>
    <col min="2" max="2" width="12.75390625" style="137" customWidth="1"/>
    <col min="3" max="3" width="9.25390625" style="229" customWidth="1"/>
    <col min="4" max="4" width="13.25390625" style="137" customWidth="1"/>
    <col min="5" max="5" width="12.75390625" style="137" customWidth="1"/>
    <col min="6" max="16384" width="9.125" style="137" customWidth="1"/>
  </cols>
  <sheetData>
    <row r="1" ht="13.5" thickBot="1">
      <c r="E1" s="194" t="s">
        <v>138</v>
      </c>
    </row>
    <row r="2" spans="1:5" s="233" customFormat="1" ht="36.75" customHeight="1" thickBot="1">
      <c r="A2" s="230" t="s">
        <v>74</v>
      </c>
      <c r="B2" s="201" t="s">
        <v>0</v>
      </c>
      <c r="C2" s="231" t="s">
        <v>75</v>
      </c>
      <c r="D2" s="202" t="s">
        <v>76</v>
      </c>
      <c r="E2" s="232" t="s">
        <v>77</v>
      </c>
    </row>
    <row r="3" spans="1:5" ht="18" customHeight="1" thickBot="1">
      <c r="A3" s="761" t="s">
        <v>78</v>
      </c>
      <c r="B3" s="762"/>
      <c r="C3" s="762"/>
      <c r="D3" s="762"/>
      <c r="E3" s="763"/>
    </row>
    <row r="4" spans="1:5" ht="18" customHeight="1" thickBot="1">
      <c r="A4" s="243" t="s">
        <v>131</v>
      </c>
      <c r="B4" s="225">
        <v>600000</v>
      </c>
      <c r="C4" s="244"/>
      <c r="D4" s="236">
        <f>B4*C4</f>
        <v>0</v>
      </c>
      <c r="E4" s="237">
        <f>B4-D4</f>
        <v>600000</v>
      </c>
    </row>
    <row r="5" spans="1:5" ht="18" customHeight="1" thickBot="1">
      <c r="A5" s="240" t="s">
        <v>79</v>
      </c>
      <c r="B5" s="209">
        <f>SUM(B4:B4)</f>
        <v>600000</v>
      </c>
      <c r="C5" s="245"/>
      <c r="D5" s="215">
        <f>SUM(D4:D4)</f>
        <v>0</v>
      </c>
      <c r="E5" s="216">
        <f>SUM(E4:E4)</f>
        <v>600000</v>
      </c>
    </row>
    <row r="6" spans="1:5" ht="18" customHeight="1" thickBot="1">
      <c r="A6" s="246" t="s">
        <v>80</v>
      </c>
      <c r="B6" s="247"/>
      <c r="C6" s="248"/>
      <c r="D6" s="249"/>
      <c r="E6" s="250"/>
    </row>
    <row r="7" spans="1:5" ht="18" customHeight="1" thickBot="1">
      <c r="A7" s="234" t="s">
        <v>205</v>
      </c>
      <c r="B7" s="235">
        <v>3000000</v>
      </c>
      <c r="C7" s="251">
        <v>0</v>
      </c>
      <c r="D7" s="236">
        <f>B7*C7</f>
        <v>0</v>
      </c>
      <c r="E7" s="237">
        <f>B7-D7</f>
        <v>3000000</v>
      </c>
    </row>
    <row r="8" spans="1:5" ht="18" customHeight="1" thickBot="1">
      <c r="A8" s="238" t="s">
        <v>522</v>
      </c>
      <c r="B8" s="225">
        <v>6000000</v>
      </c>
      <c r="C8" s="239">
        <v>0</v>
      </c>
      <c r="D8" s="236">
        <f>B8*C8</f>
        <v>0</v>
      </c>
      <c r="E8" s="237">
        <f>B8-D8</f>
        <v>6000000</v>
      </c>
    </row>
    <row r="9" spans="1:5" s="242" customFormat="1" ht="18" customHeight="1" thickBot="1">
      <c r="A9" s="240" t="s">
        <v>82</v>
      </c>
      <c r="B9" s="208">
        <f>SUM(B7:B8)</f>
        <v>9000000</v>
      </c>
      <c r="C9" s="241"/>
      <c r="D9" s="253"/>
      <c r="E9" s="254">
        <f>SUM(E7:E8)</f>
        <v>9000000</v>
      </c>
    </row>
    <row r="10" spans="1:5" ht="18" customHeight="1" thickBot="1">
      <c r="A10" s="240" t="s">
        <v>523</v>
      </c>
      <c r="B10" s="256">
        <f>B5+B9</f>
        <v>9600000</v>
      </c>
      <c r="C10" s="256"/>
      <c r="D10" s="256">
        <f>D5+D9</f>
        <v>0</v>
      </c>
      <c r="E10" s="257">
        <f>E9+E5</f>
        <v>9600000</v>
      </c>
    </row>
    <row r="11" ht="12.75">
      <c r="E11" s="258"/>
    </row>
  </sheetData>
  <sheetProtection/>
  <mergeCells count="1">
    <mergeCell ref="A3:E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91" r:id="rId1"/>
  <headerFooter alignWithMargins="0">
    <oddHeader>&amp;CPénzben és természetben nyújtott szociális ellátások 
előirányzata feladatonként&amp;R&amp;12 7.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34.75390625" style="286" customWidth="1"/>
    <col min="2" max="2" width="16.25390625" style="286" bestFit="1" customWidth="1"/>
    <col min="3" max="4" width="16.25390625" style="286" customWidth="1"/>
    <col min="5" max="5" width="34.75390625" style="286" customWidth="1"/>
    <col min="6" max="6" width="16.25390625" style="286" bestFit="1" customWidth="1"/>
    <col min="7" max="8" width="16.25390625" style="286" customWidth="1"/>
    <col min="9" max="16384" width="9.125" style="286" customWidth="1"/>
  </cols>
  <sheetData>
    <row r="1" spans="1:8" ht="13.5" thickBot="1">
      <c r="A1" s="259"/>
      <c r="B1" s="259"/>
      <c r="C1" s="259"/>
      <c r="D1" s="260"/>
      <c r="E1" s="259"/>
      <c r="F1" s="259"/>
      <c r="G1" s="259"/>
      <c r="H1" s="260" t="s">
        <v>138</v>
      </c>
    </row>
    <row r="2" spans="1:8" ht="18.75" customHeight="1" thickBot="1">
      <c r="A2" s="261" t="s">
        <v>83</v>
      </c>
      <c r="B2" s="262"/>
      <c r="C2" s="262"/>
      <c r="D2" s="262"/>
      <c r="E2" s="287" t="s">
        <v>84</v>
      </c>
      <c r="F2" s="262"/>
      <c r="G2" s="262"/>
      <c r="H2" s="265"/>
    </row>
    <row r="3" spans="1:8" ht="21" customHeight="1">
      <c r="A3" s="266" t="s">
        <v>85</v>
      </c>
      <c r="B3" s="288" t="s">
        <v>507</v>
      </c>
      <c r="C3" s="267"/>
      <c r="D3" s="267"/>
      <c r="E3" s="269" t="s">
        <v>85</v>
      </c>
      <c r="F3" s="288" t="s">
        <v>507</v>
      </c>
      <c r="G3" s="267"/>
      <c r="H3" s="270"/>
    </row>
    <row r="4" spans="1:8" ht="18" customHeight="1" thickBot="1">
      <c r="A4" s="198"/>
      <c r="B4" s="289" t="s">
        <v>0</v>
      </c>
      <c r="C4" s="272" t="s">
        <v>1</v>
      </c>
      <c r="D4" s="290" t="s">
        <v>2</v>
      </c>
      <c r="E4" s="274"/>
      <c r="F4" s="289" t="s">
        <v>0</v>
      </c>
      <c r="G4" s="272" t="s">
        <v>1</v>
      </c>
      <c r="H4" s="275" t="s">
        <v>2</v>
      </c>
    </row>
    <row r="5" spans="1:8" ht="18" customHeight="1">
      <c r="A5" s="291" t="s">
        <v>115</v>
      </c>
      <c r="B5" s="277">
        <v>216200000</v>
      </c>
      <c r="C5" s="57">
        <v>236923000</v>
      </c>
      <c r="D5" s="292"/>
      <c r="E5" s="293" t="s">
        <v>24</v>
      </c>
      <c r="F5" s="235">
        <v>369432000</v>
      </c>
      <c r="G5" s="719">
        <v>657511100</v>
      </c>
      <c r="H5" s="56"/>
    </row>
    <row r="6" spans="1:8" ht="18" customHeight="1">
      <c r="A6" s="294" t="s">
        <v>204</v>
      </c>
      <c r="B6" s="149">
        <v>97134000</v>
      </c>
      <c r="C6" s="2">
        <v>134217000</v>
      </c>
      <c r="D6" s="59"/>
      <c r="E6" s="295" t="s">
        <v>128</v>
      </c>
      <c r="F6" s="252">
        <v>95590000</v>
      </c>
      <c r="G6" s="467">
        <v>141263300</v>
      </c>
      <c r="H6" s="47"/>
    </row>
    <row r="7" spans="1:8" ht="18" customHeight="1">
      <c r="A7" s="653" t="s">
        <v>95</v>
      </c>
      <c r="B7" s="149">
        <v>387789000</v>
      </c>
      <c r="C7" s="2">
        <v>500994499</v>
      </c>
      <c r="D7" s="59"/>
      <c r="E7" s="295" t="s">
        <v>96</v>
      </c>
      <c r="F7" s="252">
        <v>376278000</v>
      </c>
      <c r="G7" s="2">
        <v>417178400</v>
      </c>
      <c r="H7" s="47"/>
    </row>
    <row r="8" spans="1:8" ht="18" customHeight="1">
      <c r="A8" s="294" t="s">
        <v>97</v>
      </c>
      <c r="B8" s="149"/>
      <c r="C8" s="2">
        <v>364981000</v>
      </c>
      <c r="D8" s="59"/>
      <c r="E8" s="295" t="s">
        <v>98</v>
      </c>
      <c r="F8" s="252">
        <v>60793000</v>
      </c>
      <c r="G8" s="2">
        <v>82206000</v>
      </c>
      <c r="H8" s="47"/>
    </row>
    <row r="9" spans="1:8" ht="18" customHeight="1">
      <c r="A9" s="294" t="s">
        <v>99</v>
      </c>
      <c r="B9" s="149">
        <v>39581000</v>
      </c>
      <c r="C9" s="2">
        <v>45384700</v>
      </c>
      <c r="D9" s="59"/>
      <c r="E9" s="295" t="s">
        <v>100</v>
      </c>
      <c r="F9" s="252">
        <v>9600000</v>
      </c>
      <c r="G9" s="2">
        <v>10587000</v>
      </c>
      <c r="H9" s="47"/>
    </row>
    <row r="10" spans="1:8" ht="18" customHeight="1">
      <c r="A10" s="481" t="s">
        <v>525</v>
      </c>
      <c r="B10" s="149">
        <v>47697000</v>
      </c>
      <c r="C10" s="2">
        <v>49887501</v>
      </c>
      <c r="D10" s="59"/>
      <c r="E10" s="295" t="s">
        <v>101</v>
      </c>
      <c r="F10" s="252"/>
      <c r="G10" s="2"/>
      <c r="H10" s="47"/>
    </row>
    <row r="11" spans="1:8" ht="18" customHeight="1">
      <c r="A11" s="481" t="s">
        <v>526</v>
      </c>
      <c r="B11" s="149">
        <v>5000000</v>
      </c>
      <c r="C11" s="2">
        <v>6214200</v>
      </c>
      <c r="D11" s="59"/>
      <c r="E11" s="295" t="s">
        <v>103</v>
      </c>
      <c r="F11" s="252">
        <v>9041000</v>
      </c>
      <c r="G11" s="467">
        <v>69500000</v>
      </c>
      <c r="H11" s="47"/>
    </row>
    <row r="12" spans="1:8" ht="18" customHeight="1">
      <c r="A12" s="481" t="s">
        <v>449</v>
      </c>
      <c r="B12" s="149">
        <v>195000000</v>
      </c>
      <c r="C12" s="2">
        <v>237376000</v>
      </c>
      <c r="D12" s="59"/>
      <c r="E12" s="295" t="s">
        <v>592</v>
      </c>
      <c r="F12" s="252"/>
      <c r="G12" s="2">
        <v>28993000</v>
      </c>
      <c r="H12" s="47"/>
    </row>
    <row r="13" spans="1:8" ht="18" customHeight="1" thickBot="1">
      <c r="A13" s="654" t="s">
        <v>102</v>
      </c>
      <c r="B13" s="149">
        <v>46733000</v>
      </c>
      <c r="C13" s="2">
        <v>78186000</v>
      </c>
      <c r="D13" s="59"/>
      <c r="E13" s="295" t="s">
        <v>468</v>
      </c>
      <c r="F13" s="252">
        <v>195000000</v>
      </c>
      <c r="G13" s="2">
        <v>237376000</v>
      </c>
      <c r="H13" s="47"/>
    </row>
    <row r="14" spans="1:8" ht="18" customHeight="1" thickBot="1">
      <c r="A14" s="654" t="s">
        <v>592</v>
      </c>
      <c r="B14" s="149"/>
      <c r="C14" s="2">
        <v>14682000</v>
      </c>
      <c r="D14" s="59"/>
      <c r="E14" s="295"/>
      <c r="F14" s="252"/>
      <c r="G14" s="2"/>
      <c r="H14" s="47"/>
    </row>
    <row r="15" spans="1:8" ht="18" customHeight="1" thickBot="1">
      <c r="A15" s="296" t="s">
        <v>55</v>
      </c>
      <c r="B15" s="215">
        <f>SUM(B5:B13)</f>
        <v>1035134000</v>
      </c>
      <c r="C15" s="215">
        <f>SUM(C5:C14)</f>
        <v>1668845900</v>
      </c>
      <c r="D15" s="215">
        <f>SUM(D5:D13)</f>
        <v>0</v>
      </c>
      <c r="E15" s="297" t="s">
        <v>55</v>
      </c>
      <c r="F15" s="215">
        <f>SUM(F5:F13)</f>
        <v>1115734000</v>
      </c>
      <c r="G15" s="215">
        <f>SUM(G5:G13)</f>
        <v>1644614800</v>
      </c>
      <c r="H15" s="216">
        <f>SUM(H5:H13)</f>
        <v>0</v>
      </c>
    </row>
    <row r="16" spans="1:8" ht="18" customHeight="1" thickBot="1">
      <c r="A16" s="298" t="s">
        <v>104</v>
      </c>
      <c r="B16" s="255">
        <v>80600000</v>
      </c>
      <c r="C16" s="299"/>
      <c r="D16" s="300"/>
      <c r="E16" s="301" t="s">
        <v>105</v>
      </c>
      <c r="F16" s="255"/>
      <c r="G16" s="299">
        <v>24231100</v>
      </c>
      <c r="H16" s="302"/>
    </row>
    <row r="17" ht="12.75">
      <c r="C17" s="286" t="s">
        <v>66</v>
      </c>
    </row>
    <row r="18" ht="12.75">
      <c r="G18" s="303"/>
    </row>
    <row r="19" ht="12.75">
      <c r="B19" s="303"/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79" r:id="rId1"/>
  <headerFooter alignWithMargins="0">
    <oddHeader>&amp;CÖnkormányzati szinten a működési célú (folyó) bevételek, és kiadások mérlege &amp;R&amp;12 8.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6.75390625" style="137" customWidth="1"/>
    <col min="2" max="2" width="14.75390625" style="137" bestFit="1" customWidth="1"/>
    <col min="3" max="4" width="14.75390625" style="137" customWidth="1"/>
    <col min="5" max="5" width="36.75390625" style="137" customWidth="1"/>
    <col min="6" max="6" width="14.75390625" style="137" bestFit="1" customWidth="1"/>
    <col min="7" max="8" width="14.75390625" style="137" customWidth="1"/>
    <col min="9" max="16384" width="9.125" style="137" customWidth="1"/>
  </cols>
  <sheetData>
    <row r="1" spans="1:8" ht="13.5" thickBot="1">
      <c r="A1" s="259"/>
      <c r="B1" s="259"/>
      <c r="C1" s="259"/>
      <c r="D1" s="260"/>
      <c r="E1" s="259"/>
      <c r="F1" s="259"/>
      <c r="G1" s="259"/>
      <c r="H1" s="260" t="s">
        <v>138</v>
      </c>
    </row>
    <row r="2" spans="1:8" ht="18" customHeight="1" thickBot="1">
      <c r="A2" s="261" t="s">
        <v>83</v>
      </c>
      <c r="B2" s="262"/>
      <c r="C2" s="262"/>
      <c r="D2" s="263"/>
      <c r="E2" s="264" t="s">
        <v>84</v>
      </c>
      <c r="F2" s="262"/>
      <c r="G2" s="262"/>
      <c r="H2" s="265"/>
    </row>
    <row r="3" spans="1:8" ht="18" customHeight="1">
      <c r="A3" s="266" t="s">
        <v>85</v>
      </c>
      <c r="B3" s="267" t="s">
        <v>507</v>
      </c>
      <c r="C3" s="267"/>
      <c r="D3" s="268"/>
      <c r="E3" s="373" t="s">
        <v>85</v>
      </c>
      <c r="F3" s="288" t="s">
        <v>507</v>
      </c>
      <c r="G3" s="267"/>
      <c r="H3" s="270"/>
    </row>
    <row r="4" spans="1:8" ht="18" customHeight="1" thickBot="1">
      <c r="A4" s="198"/>
      <c r="B4" s="271" t="s">
        <v>0</v>
      </c>
      <c r="C4" s="272" t="s">
        <v>1</v>
      </c>
      <c r="D4" s="273" t="s">
        <v>2</v>
      </c>
      <c r="E4" s="374"/>
      <c r="F4" s="289" t="s">
        <v>0</v>
      </c>
      <c r="G4" s="272" t="s">
        <v>1</v>
      </c>
      <c r="H4" s="275" t="s">
        <v>2</v>
      </c>
    </row>
    <row r="5" spans="1:8" ht="25.5" customHeight="1">
      <c r="A5" s="276" t="s">
        <v>86</v>
      </c>
      <c r="B5" s="277">
        <v>5000000</v>
      </c>
      <c r="C5" s="57">
        <v>11280000</v>
      </c>
      <c r="D5" s="278"/>
      <c r="E5" s="375" t="s">
        <v>26</v>
      </c>
      <c r="F5" s="235">
        <v>9902000</v>
      </c>
      <c r="G5" s="57">
        <v>151588100</v>
      </c>
      <c r="H5" s="56"/>
    </row>
    <row r="6" spans="1:8" ht="25.5">
      <c r="A6" s="279" t="s">
        <v>450</v>
      </c>
      <c r="B6" s="149"/>
      <c r="C6" s="2"/>
      <c r="D6" s="280"/>
      <c r="E6" s="375" t="s">
        <v>88</v>
      </c>
      <c r="F6" s="252">
        <v>12129000</v>
      </c>
      <c r="G6" s="2">
        <v>14767000</v>
      </c>
      <c r="H6" s="47"/>
    </row>
    <row r="7" spans="1:8" ht="23.25" customHeight="1">
      <c r="A7" s="279" t="s">
        <v>87</v>
      </c>
      <c r="B7" s="149"/>
      <c r="C7" s="2">
        <v>55000</v>
      </c>
      <c r="D7" s="280"/>
      <c r="E7" s="375" t="s">
        <v>90</v>
      </c>
      <c r="F7" s="252">
        <v>700000</v>
      </c>
      <c r="G7" s="2">
        <v>2920000</v>
      </c>
      <c r="H7" s="47"/>
    </row>
    <row r="8" spans="1:8" ht="24.75" customHeight="1">
      <c r="A8" s="279" t="s">
        <v>89</v>
      </c>
      <c r="B8" s="149">
        <v>119422000</v>
      </c>
      <c r="C8" s="2">
        <v>175808000</v>
      </c>
      <c r="D8" s="280"/>
      <c r="E8" s="375" t="s">
        <v>91</v>
      </c>
      <c r="F8" s="252">
        <v>128370000</v>
      </c>
      <c r="G8" s="2">
        <v>128335000</v>
      </c>
      <c r="H8" s="47"/>
    </row>
    <row r="9" spans="1:8" ht="24.75" customHeight="1">
      <c r="A9" s="279" t="s">
        <v>161</v>
      </c>
      <c r="B9" s="149"/>
      <c r="C9" s="2">
        <v>90000000</v>
      </c>
      <c r="D9" s="280"/>
      <c r="E9" s="375" t="s">
        <v>92</v>
      </c>
      <c r="F9" s="252">
        <v>5000000</v>
      </c>
      <c r="G9" s="2">
        <v>3764000</v>
      </c>
      <c r="H9" s="47"/>
    </row>
    <row r="10" spans="1:8" ht="24.75" customHeight="1">
      <c r="A10" s="279" t="s">
        <v>133</v>
      </c>
      <c r="B10" s="149"/>
      <c r="C10" s="2"/>
      <c r="D10" s="280"/>
      <c r="E10" s="375" t="s">
        <v>146</v>
      </c>
      <c r="F10" s="252"/>
      <c r="G10" s="2"/>
      <c r="H10" s="47"/>
    </row>
    <row r="11" spans="1:8" ht="18" customHeight="1">
      <c r="A11" s="279" t="s">
        <v>93</v>
      </c>
      <c r="B11" s="149"/>
      <c r="C11" s="2"/>
      <c r="D11" s="280"/>
      <c r="E11" s="375" t="s">
        <v>103</v>
      </c>
      <c r="F11" s="252">
        <v>15000000</v>
      </c>
      <c r="G11" s="2"/>
      <c r="H11" s="47"/>
    </row>
    <row r="12" spans="1:8" ht="18" customHeight="1">
      <c r="A12" s="279" t="s">
        <v>176</v>
      </c>
      <c r="B12" s="149"/>
      <c r="C12" s="2"/>
      <c r="D12" s="280"/>
      <c r="E12" s="375" t="s">
        <v>127</v>
      </c>
      <c r="F12" s="252"/>
      <c r="G12" s="2"/>
      <c r="H12" s="47"/>
    </row>
    <row r="13" spans="1:8" ht="18" customHeight="1" thickBot="1">
      <c r="A13" s="281" t="s">
        <v>94</v>
      </c>
      <c r="B13" s="282">
        <v>46679000</v>
      </c>
      <c r="C13" s="283">
        <v>24231100</v>
      </c>
      <c r="D13" s="284"/>
      <c r="F13" s="376"/>
      <c r="G13" s="3"/>
      <c r="H13" s="377"/>
    </row>
    <row r="14" spans="1:8" ht="32.25" customHeight="1" thickBot="1">
      <c r="A14" s="214" t="s">
        <v>55</v>
      </c>
      <c r="B14" s="159">
        <f>SUM(B5:B13)</f>
        <v>171101000</v>
      </c>
      <c r="C14" s="159">
        <f>SUM(C5:C13)</f>
        <v>301374100</v>
      </c>
      <c r="D14" s="159">
        <f>SUM(D5:D13)</f>
        <v>0</v>
      </c>
      <c r="E14" s="285" t="s">
        <v>55</v>
      </c>
      <c r="F14" s="215">
        <f>SUM(F5:F13)</f>
        <v>171101000</v>
      </c>
      <c r="G14" s="159">
        <f>SUM(G5:G13)</f>
        <v>301374100</v>
      </c>
      <c r="H14" s="730">
        <f>SUM(H5:H13)</f>
        <v>0</v>
      </c>
    </row>
    <row r="15" ht="18" customHeight="1"/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82" r:id="rId1"/>
  <headerFooter alignWithMargins="0">
    <oddHeader>&amp;CÖnkormányzati szinten a felhalmozási bevételek és kiadások pénzügyi mérlege&amp;R&amp;12 9.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5.625" style="137" customWidth="1"/>
    <col min="2" max="2" width="38.375" style="137" bestFit="1" customWidth="1"/>
    <col min="3" max="3" width="13.00390625" style="137" customWidth="1"/>
    <col min="4" max="4" width="9.375" style="137" customWidth="1"/>
    <col min="5" max="5" width="14.75390625" style="137" bestFit="1" customWidth="1"/>
    <col min="6" max="8" width="13.75390625" style="137" bestFit="1" customWidth="1"/>
    <col min="9" max="9" width="14.75390625" style="137" bestFit="1" customWidth="1"/>
    <col min="10" max="16384" width="9.125" style="137" customWidth="1"/>
  </cols>
  <sheetData>
    <row r="1" spans="1:9" ht="17.25" customHeight="1" thickBot="1">
      <c r="A1" s="193"/>
      <c r="F1" s="194"/>
      <c r="G1" s="194"/>
      <c r="H1" s="194"/>
      <c r="I1" s="137" t="s">
        <v>138</v>
      </c>
    </row>
    <row r="2" spans="1:9" ht="13.5" thickBot="1">
      <c r="A2" s="764" t="s">
        <v>62</v>
      </c>
      <c r="B2" s="766" t="s">
        <v>63</v>
      </c>
      <c r="C2" s="768" t="s">
        <v>64</v>
      </c>
      <c r="D2" s="770" t="s">
        <v>65</v>
      </c>
      <c r="E2" s="772"/>
      <c r="F2" s="773"/>
      <c r="G2" s="773"/>
      <c r="H2" s="774"/>
      <c r="I2" s="195" t="s">
        <v>55</v>
      </c>
    </row>
    <row r="3" spans="1:9" ht="18" customHeight="1" thickBot="1">
      <c r="A3" s="765"/>
      <c r="B3" s="767"/>
      <c r="C3" s="769"/>
      <c r="D3" s="771"/>
      <c r="E3" s="737">
        <v>2016</v>
      </c>
      <c r="F3" s="738">
        <v>2017</v>
      </c>
      <c r="G3" s="739">
        <v>2018</v>
      </c>
      <c r="H3" s="204" t="s">
        <v>614</v>
      </c>
      <c r="I3" s="732" t="s">
        <v>615</v>
      </c>
    </row>
    <row r="4" spans="1:9" ht="18" customHeight="1" thickBot="1">
      <c r="A4" s="199" t="s">
        <v>9</v>
      </c>
      <c r="B4" s="200" t="s">
        <v>11</v>
      </c>
      <c r="C4" s="201" t="s">
        <v>12</v>
      </c>
      <c r="D4" s="197" t="s">
        <v>14</v>
      </c>
      <c r="E4" s="202" t="s">
        <v>15</v>
      </c>
      <c r="F4" s="203" t="s">
        <v>16</v>
      </c>
      <c r="G4" s="729" t="s">
        <v>17</v>
      </c>
      <c r="H4" s="737" t="s">
        <v>18</v>
      </c>
      <c r="I4" s="197" t="s">
        <v>31</v>
      </c>
    </row>
    <row r="5" spans="1:9" ht="15" customHeight="1" thickBot="1">
      <c r="A5" s="199">
        <f aca="true" ca="1" t="shared" si="0" ref="A5:A12">CELL("sor",A5)-4</f>
        <v>1</v>
      </c>
      <c r="B5" s="205" t="s">
        <v>455</v>
      </c>
      <c r="C5" s="206"/>
      <c r="D5" s="207"/>
      <c r="E5" s="208">
        <f>SUM(E6:E12)</f>
        <v>128334382</v>
      </c>
      <c r="F5" s="208">
        <f>SUM(F6:F12)</f>
        <v>17330000</v>
      </c>
      <c r="G5" s="733">
        <f>SUM(G6:G12)</f>
        <v>12065158</v>
      </c>
      <c r="H5" s="209">
        <f>SUM(H6:H12)</f>
        <v>71040000</v>
      </c>
      <c r="I5" s="741">
        <f>SUM(I6:I12)</f>
        <v>228769540</v>
      </c>
    </row>
    <row r="6" spans="1:9" ht="15" customHeight="1" thickBot="1">
      <c r="A6" s="199">
        <f ca="1" t="shared" si="0"/>
        <v>2</v>
      </c>
      <c r="B6" s="152" t="s">
        <v>456</v>
      </c>
      <c r="C6" s="210">
        <v>2014</v>
      </c>
      <c r="D6" s="211">
        <v>2016</v>
      </c>
      <c r="E6" s="1">
        <v>2287456</v>
      </c>
      <c r="F6" s="212"/>
      <c r="G6" s="740"/>
      <c r="H6" s="1"/>
      <c r="I6" s="742">
        <f>SUM(E6:H6)</f>
        <v>2287456</v>
      </c>
    </row>
    <row r="7" spans="1:9" ht="15" customHeight="1" thickBot="1">
      <c r="A7" s="199">
        <f ca="1" t="shared" si="0"/>
        <v>3</v>
      </c>
      <c r="B7" s="152" t="s">
        <v>457</v>
      </c>
      <c r="C7" s="210">
        <v>2014</v>
      </c>
      <c r="D7" s="211">
        <v>2016</v>
      </c>
      <c r="E7" s="1">
        <v>1165326</v>
      </c>
      <c r="F7" s="212"/>
      <c r="G7" s="740"/>
      <c r="H7" s="2"/>
      <c r="I7" s="742">
        <f aca="true" t="shared" si="1" ref="I7:I12">SUM(E7:H7)</f>
        <v>1165326</v>
      </c>
    </row>
    <row r="8" spans="1:9" ht="15" customHeight="1" thickBot="1">
      <c r="A8" s="199">
        <f ca="1" t="shared" si="0"/>
        <v>4</v>
      </c>
      <c r="B8" s="152" t="s">
        <v>467</v>
      </c>
      <c r="C8" s="210">
        <v>2014</v>
      </c>
      <c r="D8" s="211">
        <v>2017</v>
      </c>
      <c r="E8" s="1">
        <v>2840000</v>
      </c>
      <c r="F8" s="212">
        <v>2130000</v>
      </c>
      <c r="G8" s="740"/>
      <c r="H8" s="2"/>
      <c r="I8" s="742">
        <f t="shared" si="1"/>
        <v>4970000</v>
      </c>
    </row>
    <row r="9" spans="1:9" ht="15" customHeight="1" thickBot="1">
      <c r="A9" s="199">
        <f ca="1" t="shared" si="0"/>
        <v>5</v>
      </c>
      <c r="B9" s="152" t="s">
        <v>508</v>
      </c>
      <c r="C9" s="210">
        <v>2015</v>
      </c>
      <c r="D9" s="211">
        <v>2018</v>
      </c>
      <c r="E9" s="1">
        <v>1720000</v>
      </c>
      <c r="F9" s="212">
        <v>1720000</v>
      </c>
      <c r="G9" s="740">
        <v>907000</v>
      </c>
      <c r="H9" s="2"/>
      <c r="I9" s="742">
        <f t="shared" si="1"/>
        <v>4347000</v>
      </c>
    </row>
    <row r="10" spans="1:9" ht="15" customHeight="1" thickBot="1">
      <c r="A10" s="199">
        <f ca="1" t="shared" si="0"/>
        <v>6</v>
      </c>
      <c r="B10" s="152" t="s">
        <v>509</v>
      </c>
      <c r="C10" s="210">
        <v>2015</v>
      </c>
      <c r="D10" s="211">
        <v>2018</v>
      </c>
      <c r="E10" s="1">
        <v>4000000</v>
      </c>
      <c r="F10" s="212">
        <v>4000000</v>
      </c>
      <c r="G10" s="740">
        <v>1678158</v>
      </c>
      <c r="H10" s="2"/>
      <c r="I10" s="742">
        <f t="shared" si="1"/>
        <v>9678158</v>
      </c>
    </row>
    <row r="11" spans="1:9" ht="15" customHeight="1" thickBot="1">
      <c r="A11" s="199">
        <f ca="1" t="shared" si="0"/>
        <v>7</v>
      </c>
      <c r="B11" s="152" t="s">
        <v>613</v>
      </c>
      <c r="C11" s="210">
        <v>2016</v>
      </c>
      <c r="D11" s="211">
        <v>2026</v>
      </c>
      <c r="E11" s="1"/>
      <c r="F11" s="212">
        <v>9480000</v>
      </c>
      <c r="G11" s="740">
        <v>9480000</v>
      </c>
      <c r="H11" s="2">
        <v>71040000</v>
      </c>
      <c r="I11" s="742">
        <f t="shared" si="1"/>
        <v>90000000</v>
      </c>
    </row>
    <row r="12" spans="1:9" ht="15" customHeight="1" thickBot="1">
      <c r="A12" s="199">
        <f ca="1" t="shared" si="0"/>
        <v>8</v>
      </c>
      <c r="B12" s="152" t="s">
        <v>67</v>
      </c>
      <c r="C12" s="210">
        <v>2007</v>
      </c>
      <c r="D12" s="211">
        <v>2016</v>
      </c>
      <c r="E12" s="1">
        <v>116321600</v>
      </c>
      <c r="F12" s="212"/>
      <c r="G12" s="740"/>
      <c r="H12" s="155"/>
      <c r="I12" s="742">
        <f t="shared" si="1"/>
        <v>116321600</v>
      </c>
    </row>
    <row r="13" spans="1:9" ht="15" customHeight="1" thickBot="1">
      <c r="A13" s="214"/>
      <c r="B13" s="205" t="s">
        <v>55</v>
      </c>
      <c r="C13" s="206"/>
      <c r="D13" s="207"/>
      <c r="E13" s="215">
        <f>SUM(E5)</f>
        <v>128334382</v>
      </c>
      <c r="F13" s="215">
        <f>SUM(F5)</f>
        <v>17330000</v>
      </c>
      <c r="G13" s="215">
        <f>SUM(G5)</f>
        <v>12065158</v>
      </c>
      <c r="H13" s="215">
        <f>SUM(H5)</f>
        <v>71040000</v>
      </c>
      <c r="I13" s="215">
        <f>SUM(I5)</f>
        <v>228769540</v>
      </c>
    </row>
    <row r="14" ht="15" customHeight="1"/>
    <row r="15" ht="15" customHeight="1" thickBot="1"/>
    <row r="16" spans="1:9" ht="15" customHeight="1">
      <c r="A16" s="195"/>
      <c r="B16" s="353" t="s">
        <v>126</v>
      </c>
      <c r="C16" s="196"/>
      <c r="D16" s="217"/>
      <c r="E16" s="354">
        <v>2016</v>
      </c>
      <c r="F16" s="354">
        <v>2017</v>
      </c>
      <c r="G16" s="354">
        <v>2018</v>
      </c>
      <c r="H16" s="734" t="s">
        <v>614</v>
      </c>
      <c r="I16" s="355" t="s">
        <v>55</v>
      </c>
    </row>
    <row r="17" spans="1:9" s="349" customFormat="1" ht="15" customHeight="1" thickBot="1">
      <c r="A17" s="350"/>
      <c r="B17" s="213" t="s">
        <v>132</v>
      </c>
      <c r="C17" s="351"/>
      <c r="D17" s="352"/>
      <c r="E17" s="348"/>
      <c r="F17" s="348"/>
      <c r="G17" s="348"/>
      <c r="H17" s="735"/>
      <c r="I17" s="358">
        <v>5000000</v>
      </c>
    </row>
    <row r="18" spans="1:9" ht="15" customHeight="1" thickBot="1">
      <c r="A18" s="214"/>
      <c r="B18" s="205" t="s">
        <v>68</v>
      </c>
      <c r="C18" s="206"/>
      <c r="D18" s="219"/>
      <c r="E18" s="356">
        <f>SUM(E17:E17)</f>
        <v>0</v>
      </c>
      <c r="F18" s="356">
        <f>SUM(F17:F17)</f>
        <v>0</v>
      </c>
      <c r="G18" s="356">
        <f>SUM(G17:G17)</f>
        <v>0</v>
      </c>
      <c r="H18" s="736"/>
      <c r="I18" s="357">
        <f>SUM(I17:I17)</f>
        <v>5000000</v>
      </c>
    </row>
  </sheetData>
  <sheetProtection/>
  <mergeCells count="5">
    <mergeCell ref="A2:A3"/>
    <mergeCell ref="B2:B3"/>
    <mergeCell ref="C2:C3"/>
    <mergeCell ref="D2:D3"/>
    <mergeCell ref="E2:H2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96" r:id="rId1"/>
  <headerFooter alignWithMargins="0">
    <oddHeader>&amp;CTöbbéves kihatással járó döntésekből származó kötelezettségek célok szerinti évenkénti bontásban&amp;R&amp;"Times New Roman,Normál"&amp;11 10.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137" customWidth="1"/>
    <col min="2" max="2" width="12.125" style="382" bestFit="1" customWidth="1"/>
    <col min="3" max="3" width="11.25390625" style="382" bestFit="1" customWidth="1"/>
    <col min="4" max="5" width="14.75390625" style="137" bestFit="1" customWidth="1"/>
    <col min="6" max="7" width="13.75390625" style="137" bestFit="1" customWidth="1"/>
    <col min="8" max="16384" width="9.125" style="137" customWidth="1"/>
  </cols>
  <sheetData>
    <row r="1" ht="13.5" thickBot="1">
      <c r="G1" s="194" t="s">
        <v>138</v>
      </c>
    </row>
    <row r="2" spans="1:7" ht="18" customHeight="1" thickBot="1">
      <c r="A2" s="220" t="s">
        <v>451</v>
      </c>
      <c r="B2" s="221" t="s">
        <v>69</v>
      </c>
      <c r="C2" s="222" t="s">
        <v>70</v>
      </c>
      <c r="D2" s="223">
        <v>2016</v>
      </c>
      <c r="E2" s="223">
        <v>2017</v>
      </c>
      <c r="F2" s="223">
        <v>2018</v>
      </c>
      <c r="G2" s="224">
        <v>2019</v>
      </c>
    </row>
    <row r="3" spans="1:7" ht="18" customHeight="1" thickBot="1">
      <c r="A3" s="214" t="s">
        <v>71</v>
      </c>
      <c r="B3" s="383"/>
      <c r="C3" s="384"/>
      <c r="D3" s="215">
        <f>SUM(D4:D4)</f>
        <v>0</v>
      </c>
      <c r="E3" s="215">
        <f>SUM(E4:E4)</f>
        <v>0</v>
      </c>
      <c r="F3" s="215">
        <f>SUM(F4:F4)</f>
        <v>0</v>
      </c>
      <c r="G3" s="216">
        <f>SUM(G4:G4)</f>
        <v>0</v>
      </c>
    </row>
    <row r="4" spans="1:7" ht="18" customHeight="1" thickBot="1">
      <c r="A4" s="150"/>
      <c r="B4" s="385"/>
      <c r="C4" s="386"/>
      <c r="D4" s="1"/>
      <c r="E4" s="1"/>
      <c r="F4" s="1"/>
      <c r="G4" s="46"/>
    </row>
    <row r="5" spans="1:7" ht="18" customHeight="1" thickBot="1">
      <c r="A5" s="214" t="s">
        <v>72</v>
      </c>
      <c r="B5" s="383"/>
      <c r="C5" s="384"/>
      <c r="D5" s="160">
        <f>SUM(D6:D12)</f>
        <v>138769540</v>
      </c>
      <c r="E5" s="160">
        <f>SUM(E6:E12)</f>
        <v>100435158</v>
      </c>
      <c r="F5" s="160">
        <f>SUM(F6:F12)</f>
        <v>83105158</v>
      </c>
      <c r="G5" s="226">
        <f>SUM(G6:G12)</f>
        <v>71040000</v>
      </c>
    </row>
    <row r="6" spans="1:7" ht="18" customHeight="1">
      <c r="A6" s="157" t="s">
        <v>73</v>
      </c>
      <c r="B6" s="387">
        <v>2007</v>
      </c>
      <c r="C6" s="388">
        <v>2016</v>
      </c>
      <c r="D6" s="155">
        <v>116321600</v>
      </c>
      <c r="E6" s="227"/>
      <c r="F6" s="227"/>
      <c r="G6" s="228"/>
    </row>
    <row r="7" spans="1:7" ht="18" customHeight="1">
      <c r="A7" s="157" t="s">
        <v>613</v>
      </c>
      <c r="B7" s="387">
        <v>2016</v>
      </c>
      <c r="C7" s="388">
        <v>2026</v>
      </c>
      <c r="D7" s="155"/>
      <c r="E7" s="227">
        <v>90000000</v>
      </c>
      <c r="F7" s="227">
        <v>80520000</v>
      </c>
      <c r="G7" s="228">
        <v>71040000</v>
      </c>
    </row>
    <row r="8" spans="1:7" ht="18" customHeight="1">
      <c r="A8" s="157" t="s">
        <v>423</v>
      </c>
      <c r="B8" s="387">
        <v>2015</v>
      </c>
      <c r="C8" s="388">
        <v>2018</v>
      </c>
      <c r="D8" s="155">
        <v>9678158</v>
      </c>
      <c r="E8" s="227">
        <v>5678158</v>
      </c>
      <c r="F8" s="227">
        <v>1678158</v>
      </c>
      <c r="G8" s="228"/>
    </row>
    <row r="9" spans="1:7" ht="18" customHeight="1">
      <c r="A9" s="157" t="s">
        <v>510</v>
      </c>
      <c r="B9" s="387">
        <v>2015</v>
      </c>
      <c r="C9" s="388">
        <v>2018</v>
      </c>
      <c r="D9" s="155">
        <v>4347000</v>
      </c>
      <c r="E9" s="227">
        <v>2627000</v>
      </c>
      <c r="F9" s="227">
        <v>907000</v>
      </c>
      <c r="G9" s="228"/>
    </row>
    <row r="10" spans="1:7" ht="18" customHeight="1">
      <c r="A10" s="157" t="s">
        <v>467</v>
      </c>
      <c r="B10" s="387">
        <v>2014</v>
      </c>
      <c r="C10" s="388">
        <v>2017</v>
      </c>
      <c r="D10" s="155">
        <v>4970000</v>
      </c>
      <c r="E10" s="227">
        <v>2130000</v>
      </c>
      <c r="F10" s="227"/>
      <c r="G10" s="228"/>
    </row>
    <row r="11" spans="1:7" ht="18" customHeight="1">
      <c r="A11" s="157" t="s">
        <v>456</v>
      </c>
      <c r="B11" s="387">
        <v>2014</v>
      </c>
      <c r="C11" s="389">
        <v>2016</v>
      </c>
      <c r="D11" s="359">
        <v>2287456</v>
      </c>
      <c r="E11" s="359"/>
      <c r="F11" s="359"/>
      <c r="G11" s="360"/>
    </row>
    <row r="12" spans="1:7" ht="18" customHeight="1" thickBot="1">
      <c r="A12" s="157" t="s">
        <v>457</v>
      </c>
      <c r="B12" s="387">
        <v>2014</v>
      </c>
      <c r="C12" s="389">
        <v>2016</v>
      </c>
      <c r="D12" s="359">
        <v>1165326</v>
      </c>
      <c r="E12" s="359"/>
      <c r="F12" s="359"/>
      <c r="G12" s="360"/>
    </row>
    <row r="13" spans="1:7" ht="18" customHeight="1" thickBot="1">
      <c r="A13" s="214" t="s">
        <v>55</v>
      </c>
      <c r="B13" s="383"/>
      <c r="C13" s="384"/>
      <c r="D13" s="216">
        <f>D3+D5</f>
        <v>138769540</v>
      </c>
      <c r="E13" s="216">
        <f>E3+E5</f>
        <v>100435158</v>
      </c>
      <c r="F13" s="216">
        <f>F3+F5</f>
        <v>83105158</v>
      </c>
      <c r="G13" s="216">
        <f>G3+G5</f>
        <v>71040000</v>
      </c>
    </row>
    <row r="14" ht="18" customHeight="1"/>
    <row r="16" spans="4:7" ht="12.75">
      <c r="D16" s="775"/>
      <c r="E16" s="775"/>
      <c r="F16" s="775"/>
      <c r="G16" s="775"/>
    </row>
  </sheetData>
  <sheetProtection/>
  <mergeCells count="1">
    <mergeCell ref="D16:G16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r:id="rId1"/>
  <headerFooter alignWithMargins="0">
    <oddHeader>&amp;CAz önkormányzat által felvett hitelállomány alakulása lejárat és eszközök szerinti bontásban&amp;R&amp;"Times New Roman,Normál"&amp;11 11. sz.melléklet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workbookViewId="0" topLeftCell="A22">
      <selection activeCell="E5" sqref="E5"/>
    </sheetView>
  </sheetViews>
  <sheetFormatPr defaultColWidth="9.00390625" defaultRowHeight="12.75"/>
  <cols>
    <col min="1" max="1" width="62.125" style="488" customWidth="1"/>
    <col min="2" max="3" width="16.25390625" style="488" bestFit="1" customWidth="1"/>
    <col min="4" max="4" width="14.75390625" style="488" bestFit="1" customWidth="1"/>
    <col min="5" max="16384" width="9.125" style="488" customWidth="1"/>
  </cols>
  <sheetData>
    <row r="1" spans="1:4" ht="13.5" thickBot="1">
      <c r="A1" s="489"/>
      <c r="B1" s="489"/>
      <c r="D1" s="525" t="s">
        <v>138</v>
      </c>
    </row>
    <row r="2" spans="1:4" ht="15.75" customHeight="1" thickBot="1">
      <c r="A2" s="524" t="s">
        <v>240</v>
      </c>
      <c r="B2" s="523">
        <v>2016</v>
      </c>
      <c r="C2" s="523">
        <v>2017</v>
      </c>
      <c r="D2" s="522">
        <v>2018</v>
      </c>
    </row>
    <row r="3" spans="1:4" ht="15.75" customHeight="1" thickBot="1">
      <c r="A3" s="521" t="s">
        <v>239</v>
      </c>
      <c r="B3" s="520"/>
      <c r="C3" s="520"/>
      <c r="D3" s="519"/>
    </row>
    <row r="4" spans="1:4" ht="12.75">
      <c r="A4" s="518" t="s">
        <v>238</v>
      </c>
      <c r="B4" s="515">
        <v>216200000</v>
      </c>
      <c r="C4" s="515">
        <v>218798000</v>
      </c>
      <c r="D4" s="515">
        <v>220195000</v>
      </c>
    </row>
    <row r="5" spans="1:4" ht="12.75">
      <c r="A5" s="510" t="s">
        <v>10</v>
      </c>
      <c r="B5" s="502">
        <v>97134000</v>
      </c>
      <c r="C5" s="515">
        <f>B5*1.01</f>
        <v>98105340</v>
      </c>
      <c r="D5" s="515">
        <v>99086945</v>
      </c>
    </row>
    <row r="6" spans="1:4" ht="12.75">
      <c r="A6" s="510" t="s">
        <v>272</v>
      </c>
      <c r="B6" s="517">
        <v>555667000</v>
      </c>
      <c r="C6" s="515">
        <f>B6*1.017</f>
        <v>565113339</v>
      </c>
      <c r="D6" s="515">
        <f>C6*1.01</f>
        <v>570764472.39</v>
      </c>
    </row>
    <row r="7" spans="1:4" ht="15.75" customHeight="1">
      <c r="A7" s="510" t="s">
        <v>436</v>
      </c>
      <c r="B7" s="502"/>
      <c r="C7" s="515">
        <f>B7*1.017</f>
        <v>0</v>
      </c>
      <c r="D7" s="515">
        <f>C7*1.017</f>
        <v>0</v>
      </c>
    </row>
    <row r="8" spans="1:4" ht="15.75" customHeight="1">
      <c r="A8" s="510" t="s">
        <v>437</v>
      </c>
      <c r="B8" s="502">
        <v>5000000</v>
      </c>
      <c r="C8" s="515"/>
      <c r="D8" s="515"/>
    </row>
    <row r="9" spans="1:4" ht="15.75" customHeight="1">
      <c r="A9" s="508" t="s">
        <v>237</v>
      </c>
      <c r="B9" s="516">
        <v>150000000</v>
      </c>
      <c r="C9" s="515">
        <v>50000000</v>
      </c>
      <c r="D9" s="515">
        <v>30000000</v>
      </c>
    </row>
    <row r="10" spans="1:4" ht="15.75" customHeight="1">
      <c r="A10" s="508" t="s">
        <v>236</v>
      </c>
      <c r="B10" s="505"/>
      <c r="C10" s="515">
        <f>B10*1.017</f>
        <v>0</v>
      </c>
      <c r="D10" s="515">
        <f>C10*1.017</f>
        <v>0</v>
      </c>
    </row>
    <row r="11" spans="1:4" s="489" customFormat="1" ht="15.75" customHeight="1" thickBot="1">
      <c r="A11" s="507" t="s">
        <v>235</v>
      </c>
      <c r="B11" s="516">
        <v>46733000</v>
      </c>
      <c r="C11" s="515">
        <v>30000000</v>
      </c>
      <c r="D11" s="515">
        <v>30000000</v>
      </c>
    </row>
    <row r="12" spans="1:4" s="489" customFormat="1" ht="26.25" customHeight="1" thickBot="1">
      <c r="A12" s="496" t="s">
        <v>234</v>
      </c>
      <c r="B12" s="490">
        <f>SUM(B4:B11)</f>
        <v>1070734000</v>
      </c>
      <c r="C12" s="490">
        <f>SUM(C4:C11)</f>
        <v>962016679</v>
      </c>
      <c r="D12" s="495">
        <f>SUM(D4:D11)</f>
        <v>950046417.39</v>
      </c>
    </row>
    <row r="13" spans="1:4" s="489" customFormat="1" ht="15.75" customHeight="1">
      <c r="A13" s="506" t="s">
        <v>233</v>
      </c>
      <c r="B13" s="497">
        <v>369432000</v>
      </c>
      <c r="C13" s="497">
        <f aca="true" t="shared" si="0" ref="C13:D15">B13*1.01</f>
        <v>373126320</v>
      </c>
      <c r="D13" s="497">
        <f t="shared" si="0"/>
        <v>376857583.2</v>
      </c>
    </row>
    <row r="14" spans="1:4" s="489" customFormat="1" ht="15.75" customHeight="1">
      <c r="A14" s="503" t="s">
        <v>232</v>
      </c>
      <c r="B14" s="505">
        <v>95590000</v>
      </c>
      <c r="C14" s="497">
        <f t="shared" si="0"/>
        <v>96545900</v>
      </c>
      <c r="D14" s="497">
        <f t="shared" si="0"/>
        <v>97511359</v>
      </c>
    </row>
    <row r="15" spans="1:4" s="489" customFormat="1" ht="12.75">
      <c r="A15" s="503" t="s">
        <v>253</v>
      </c>
      <c r="B15" s="505">
        <v>373178000</v>
      </c>
      <c r="C15" s="497">
        <f t="shared" si="0"/>
        <v>376909780</v>
      </c>
      <c r="D15" s="497">
        <f t="shared" si="0"/>
        <v>380678877.8</v>
      </c>
    </row>
    <row r="16" spans="1:4" s="489" customFormat="1" ht="15.75" customHeight="1">
      <c r="A16" s="501" t="s">
        <v>231</v>
      </c>
      <c r="B16" s="505">
        <v>7502000</v>
      </c>
      <c r="C16" s="497">
        <v>7629632</v>
      </c>
      <c r="D16" s="497">
        <v>7650000</v>
      </c>
    </row>
    <row r="17" spans="1:4" s="489" customFormat="1" ht="15.75" customHeight="1">
      <c r="A17" s="503" t="s">
        <v>438</v>
      </c>
      <c r="B17" s="505">
        <v>52991000</v>
      </c>
      <c r="C17" s="497">
        <f aca="true" t="shared" si="1" ref="C17:D19">B17*1.017</f>
        <v>53891846.99999999</v>
      </c>
      <c r="D17" s="497">
        <f>C17*1.01</f>
        <v>54430765.46999999</v>
      </c>
    </row>
    <row r="18" spans="1:4" s="489" customFormat="1" ht="15.75" customHeight="1">
      <c r="A18" s="503" t="s">
        <v>435</v>
      </c>
      <c r="B18" s="505">
        <v>9600000</v>
      </c>
      <c r="C18" s="497">
        <f t="shared" si="1"/>
        <v>9763200</v>
      </c>
      <c r="D18" s="497">
        <f>C18*1.01</f>
        <v>9860832</v>
      </c>
    </row>
    <row r="19" spans="1:4" s="489" customFormat="1" ht="15.75" customHeight="1">
      <c r="A19" s="501" t="s">
        <v>230</v>
      </c>
      <c r="B19" s="505"/>
      <c r="C19" s="497">
        <f t="shared" si="1"/>
        <v>0</v>
      </c>
      <c r="D19" s="497">
        <f t="shared" si="1"/>
        <v>0</v>
      </c>
    </row>
    <row r="20" spans="1:4" s="489" customFormat="1" ht="15.75" customHeight="1">
      <c r="A20" s="503" t="s">
        <v>443</v>
      </c>
      <c r="B20" s="509">
        <v>150000000</v>
      </c>
      <c r="C20" s="497">
        <v>50000000</v>
      </c>
      <c r="D20" s="497">
        <v>20000000</v>
      </c>
    </row>
    <row r="21" spans="1:4" s="489" customFormat="1" ht="15.75" customHeight="1">
      <c r="A21" s="503" t="s">
        <v>229</v>
      </c>
      <c r="B21" s="514">
        <v>3100000</v>
      </c>
      <c r="C21" s="497">
        <v>2000000</v>
      </c>
      <c r="D21" s="497">
        <v>1000000</v>
      </c>
    </row>
    <row r="22" spans="1:4" s="489" customFormat="1" ht="15.75" customHeight="1">
      <c r="A22" s="503" t="s">
        <v>228</v>
      </c>
      <c r="B22" s="505"/>
      <c r="C22" s="497"/>
      <c r="D22" s="497"/>
    </row>
    <row r="23" spans="1:4" s="489" customFormat="1" ht="15.75" customHeight="1" thickBot="1">
      <c r="A23" s="499" t="s">
        <v>218</v>
      </c>
      <c r="B23" s="498">
        <v>24341000</v>
      </c>
      <c r="C23" s="497"/>
      <c r="D23" s="497"/>
    </row>
    <row r="24" spans="1:4" s="489" customFormat="1" ht="26.25" customHeight="1" thickBot="1">
      <c r="A24" s="496" t="s">
        <v>227</v>
      </c>
      <c r="B24" s="490">
        <f>SUM(B13:B23)</f>
        <v>1085734000</v>
      </c>
      <c r="C24" s="490">
        <f>SUM(C13:C23)</f>
        <v>969866679</v>
      </c>
      <c r="D24" s="495">
        <f>SUM(D13:D23)</f>
        <v>947989417.47</v>
      </c>
    </row>
    <row r="25" spans="1:4" s="489" customFormat="1" ht="25.5" customHeight="1" thickBot="1">
      <c r="A25" s="513" t="s">
        <v>226</v>
      </c>
      <c r="B25" s="512"/>
      <c r="C25" s="512"/>
      <c r="D25" s="511"/>
    </row>
    <row r="26" spans="1:4" s="489" customFormat="1" ht="12.75">
      <c r="A26" s="648" t="s">
        <v>439</v>
      </c>
      <c r="B26" s="497">
        <v>5000000</v>
      </c>
      <c r="C26" s="497">
        <v>5000000</v>
      </c>
      <c r="D26" s="497">
        <v>5000000</v>
      </c>
    </row>
    <row r="27" spans="1:4" s="489" customFormat="1" ht="12.75">
      <c r="A27" s="648" t="s">
        <v>440</v>
      </c>
      <c r="B27" s="497"/>
      <c r="C27" s="497"/>
      <c r="D27" s="497"/>
    </row>
    <row r="28" spans="1:4" s="489" customFormat="1" ht="15.75" customHeight="1">
      <c r="A28" s="649" t="s">
        <v>441</v>
      </c>
      <c r="B28" s="505"/>
      <c r="C28" s="497"/>
      <c r="D28" s="497"/>
    </row>
    <row r="29" spans="1:4" s="489" customFormat="1" ht="15.75" customHeight="1">
      <c r="A29" s="649" t="s">
        <v>474</v>
      </c>
      <c r="B29" s="505">
        <v>119422000</v>
      </c>
      <c r="C29" s="497">
        <v>10000000</v>
      </c>
      <c r="D29" s="497">
        <v>10000000</v>
      </c>
    </row>
    <row r="30" spans="1:4" s="489" customFormat="1" ht="15.75" customHeight="1">
      <c r="A30" s="508" t="s">
        <v>225</v>
      </c>
      <c r="B30" s="505">
        <v>46679000</v>
      </c>
      <c r="C30" s="497">
        <v>30000000</v>
      </c>
      <c r="D30" s="497">
        <v>20000000</v>
      </c>
    </row>
    <row r="31" spans="1:4" s="489" customFormat="1" ht="15.75" customHeight="1" thickBot="1">
      <c r="A31" s="507" t="s">
        <v>224</v>
      </c>
      <c r="B31" s="498"/>
      <c r="C31" s="497"/>
      <c r="D31" s="497"/>
    </row>
    <row r="32" spans="1:4" s="489" customFormat="1" ht="26.25" customHeight="1" thickBot="1">
      <c r="A32" s="496" t="s">
        <v>223</v>
      </c>
      <c r="B32" s="490">
        <f>SUM(B26:B31)</f>
        <v>171101000</v>
      </c>
      <c r="C32" s="490">
        <f>SUM(C26:C31)</f>
        <v>45000000</v>
      </c>
      <c r="D32" s="495">
        <f>SUM(D26:D31)</f>
        <v>35000000</v>
      </c>
    </row>
    <row r="33" spans="1:4" s="489" customFormat="1" ht="15.75" customHeight="1">
      <c r="A33" s="506" t="s">
        <v>250</v>
      </c>
      <c r="B33" s="497">
        <v>9902000</v>
      </c>
      <c r="C33" s="497">
        <v>10000000</v>
      </c>
      <c r="D33" s="497">
        <v>12000000</v>
      </c>
    </row>
    <row r="34" spans="1:4" s="489" customFormat="1" ht="15.75" customHeight="1">
      <c r="A34" s="503" t="s">
        <v>251</v>
      </c>
      <c r="B34" s="505">
        <v>12129000</v>
      </c>
      <c r="C34" s="497">
        <v>15000000</v>
      </c>
      <c r="D34" s="497">
        <v>20000000</v>
      </c>
    </row>
    <row r="35" spans="1:4" s="489" customFormat="1" ht="15.75" customHeight="1">
      <c r="A35" s="503" t="s">
        <v>473</v>
      </c>
      <c r="B35" s="505">
        <v>700000</v>
      </c>
      <c r="C35" s="497">
        <v>700000</v>
      </c>
      <c r="D35" s="497">
        <v>500000</v>
      </c>
    </row>
    <row r="36" spans="1:4" s="489" customFormat="1" ht="15.75" customHeight="1">
      <c r="A36" s="503" t="s">
        <v>442</v>
      </c>
      <c r="B36" s="505"/>
      <c r="C36" s="497"/>
      <c r="D36" s="497"/>
    </row>
    <row r="37" spans="1:4" s="489" customFormat="1" ht="15.75" customHeight="1">
      <c r="A37" s="501" t="s">
        <v>222</v>
      </c>
      <c r="B37" s="504"/>
      <c r="C37" s="497"/>
      <c r="D37" s="497"/>
    </row>
    <row r="38" spans="1:4" s="489" customFormat="1" ht="15.75" customHeight="1">
      <c r="A38" s="503" t="s">
        <v>221</v>
      </c>
      <c r="B38" s="502">
        <v>128370000</v>
      </c>
      <c r="C38" s="497">
        <v>7850000</v>
      </c>
      <c r="D38" s="497">
        <v>2907000</v>
      </c>
    </row>
    <row r="39" spans="1:4" s="489" customFormat="1" ht="15.75" customHeight="1">
      <c r="A39" s="501" t="s">
        <v>220</v>
      </c>
      <c r="B39" s="502">
        <v>5000000</v>
      </c>
      <c r="C39" s="497">
        <v>3600000</v>
      </c>
      <c r="D39" s="497">
        <v>1650000</v>
      </c>
    </row>
    <row r="40" spans="1:4" s="489" customFormat="1" ht="15.75" customHeight="1">
      <c r="A40" s="501" t="s">
        <v>219</v>
      </c>
      <c r="B40" s="500"/>
      <c r="C40" s="497"/>
      <c r="D40" s="497"/>
    </row>
    <row r="41" spans="1:4" s="489" customFormat="1" ht="15.75" customHeight="1" thickBot="1">
      <c r="A41" s="499" t="s">
        <v>218</v>
      </c>
      <c r="B41" s="498"/>
      <c r="C41" s="497"/>
      <c r="D41" s="497"/>
    </row>
    <row r="42" spans="1:4" s="489" customFormat="1" ht="26.25" customHeight="1" thickBot="1">
      <c r="A42" s="496" t="s">
        <v>217</v>
      </c>
      <c r="B42" s="490">
        <f>SUM(B33:B41)</f>
        <v>156101000</v>
      </c>
      <c r="C42" s="490">
        <f>SUM(C33:C41)</f>
        <v>37150000</v>
      </c>
      <c r="D42" s="495">
        <f>SUM(D33:D41)</f>
        <v>37057000</v>
      </c>
    </row>
    <row r="43" spans="1:4" s="489" customFormat="1" ht="26.25" customHeight="1" thickBot="1">
      <c r="A43" s="496" t="s">
        <v>216</v>
      </c>
      <c r="B43" s="490">
        <f>SUM(B12+B32)</f>
        <v>1241835000</v>
      </c>
      <c r="C43" s="495">
        <f>ROUND(SUM(C12+C32),0)</f>
        <v>1007016679</v>
      </c>
      <c r="D43" s="495">
        <f>ROUND(SUM(D12+D32),0)</f>
        <v>985046417</v>
      </c>
    </row>
    <row r="44" spans="1:4" s="489" customFormat="1" ht="26.25" customHeight="1" thickBot="1">
      <c r="A44" s="496" t="s">
        <v>215</v>
      </c>
      <c r="B44" s="490">
        <f>SUM(B24+B42)</f>
        <v>1241835000</v>
      </c>
      <c r="C44" s="495">
        <f>ROUND(SUM(C24+C42),0)</f>
        <v>1007016679</v>
      </c>
      <c r="D44" s="495">
        <f>ROUND(SUM(D24+D42),0)</f>
        <v>985046417</v>
      </c>
    </row>
    <row r="45" spans="1:4" s="489" customFormat="1" ht="13.5" thickBot="1">
      <c r="A45" s="494"/>
      <c r="C45" s="493"/>
      <c r="D45" s="492"/>
    </row>
    <row r="46" spans="1:4" s="489" customFormat="1" ht="27.75" customHeight="1" thickBot="1">
      <c r="A46" s="491" t="s">
        <v>214</v>
      </c>
      <c r="B46" s="490">
        <f>B44-B43</f>
        <v>0</v>
      </c>
      <c r="C46" s="490">
        <f>C44-C43</f>
        <v>0</v>
      </c>
      <c r="D46" s="490">
        <f>D44-D43</f>
        <v>0</v>
      </c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80" r:id="rId1"/>
  <headerFooter alignWithMargins="0">
    <oddHeader>&amp;CA működési és fejlesztési célú bevételek és kiadások 2016/2017/2018. évi alakulását bemutató mérleg&amp;R&amp;"Times New Roman,Normál"&amp;11
 12.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898"/>
  <sheetViews>
    <sheetView zoomScalePageLayoutView="0" workbookViewId="0" topLeftCell="A2">
      <selection activeCell="F14" sqref="F14"/>
    </sheetView>
  </sheetViews>
  <sheetFormatPr defaultColWidth="9.00390625" defaultRowHeight="12.75"/>
  <cols>
    <col min="1" max="1" width="35.75390625" style="526" customWidth="1"/>
    <col min="2" max="13" width="7.75390625" style="526" customWidth="1"/>
    <col min="14" max="14" width="9.125" style="526" hidden="1" customWidth="1"/>
    <col min="15" max="16384" width="9.125" style="526" customWidth="1"/>
  </cols>
  <sheetData>
    <row r="1" spans="1:8" ht="12.75" hidden="1">
      <c r="A1" s="547"/>
      <c r="H1" s="547"/>
    </row>
    <row r="2" spans="2:8" ht="12.75">
      <c r="B2" s="547"/>
      <c r="H2" s="547"/>
    </row>
    <row r="3" spans="1:13" ht="20.25">
      <c r="A3" s="545" t="s">
        <v>274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</row>
    <row r="4" spans="1:17" ht="20.25">
      <c r="A4" s="546" t="s">
        <v>511</v>
      </c>
      <c r="B4" s="542"/>
      <c r="C4" s="545"/>
      <c r="D4" s="545"/>
      <c r="E4" s="545"/>
      <c r="F4" s="545"/>
      <c r="G4" s="545"/>
      <c r="H4" s="545"/>
      <c r="I4" s="542"/>
      <c r="J4" s="542"/>
      <c r="K4" s="542"/>
      <c r="L4" s="542"/>
      <c r="M4" s="542"/>
      <c r="N4" s="540"/>
      <c r="O4" s="540"/>
      <c r="P4" s="540"/>
      <c r="Q4" s="540"/>
    </row>
    <row r="5" spans="1:17" ht="15.75">
      <c r="A5" s="544"/>
      <c r="B5" s="542"/>
      <c r="C5" s="543"/>
      <c r="D5" s="543"/>
      <c r="E5" s="543"/>
      <c r="F5" s="543"/>
      <c r="G5" s="543"/>
      <c r="H5" s="543"/>
      <c r="I5" s="542"/>
      <c r="J5" s="542"/>
      <c r="K5" s="542"/>
      <c r="L5" s="542"/>
      <c r="M5" s="542"/>
      <c r="N5" s="540"/>
      <c r="O5" s="540"/>
      <c r="P5" s="540"/>
      <c r="Q5" s="540"/>
    </row>
    <row r="6" spans="2:17" ht="12.75" customHeight="1">
      <c r="B6" s="541"/>
      <c r="C6" s="541"/>
      <c r="D6" s="541"/>
      <c r="E6" s="541"/>
      <c r="F6" s="527"/>
      <c r="G6" s="527"/>
      <c r="H6" s="527"/>
      <c r="I6" s="527"/>
      <c r="J6" s="527"/>
      <c r="K6" s="527"/>
      <c r="L6" s="527"/>
      <c r="M6" s="731" t="s">
        <v>21</v>
      </c>
      <c r="Q6" s="540"/>
    </row>
    <row r="7" spans="1:13" ht="12.75" customHeight="1">
      <c r="A7" s="537" t="s">
        <v>273</v>
      </c>
      <c r="B7" s="536" t="s">
        <v>266</v>
      </c>
      <c r="C7" s="536" t="s">
        <v>265</v>
      </c>
      <c r="D7" s="536" t="s">
        <v>264</v>
      </c>
      <c r="E7" s="536" t="s">
        <v>263</v>
      </c>
      <c r="F7" s="536" t="s">
        <v>262</v>
      </c>
      <c r="G7" s="536" t="s">
        <v>261</v>
      </c>
      <c r="H7" s="536" t="s">
        <v>260</v>
      </c>
      <c r="I7" s="536" t="s">
        <v>259</v>
      </c>
      <c r="J7" s="536" t="s">
        <v>258</v>
      </c>
      <c r="K7" s="536" t="s">
        <v>257</v>
      </c>
      <c r="L7" s="536" t="s">
        <v>256</v>
      </c>
      <c r="M7" s="536" t="s">
        <v>255</v>
      </c>
    </row>
    <row r="8" spans="1:23" ht="12.75">
      <c r="A8" s="535" t="s">
        <v>115</v>
      </c>
      <c r="B8" s="534">
        <v>9800</v>
      </c>
      <c r="C8" s="534">
        <v>10000</v>
      </c>
      <c r="D8" s="534">
        <v>47200</v>
      </c>
      <c r="E8" s="534">
        <v>9200</v>
      </c>
      <c r="F8" s="534">
        <v>17000</v>
      </c>
      <c r="G8" s="534">
        <v>5000</v>
      </c>
      <c r="H8" s="534">
        <v>3000</v>
      </c>
      <c r="I8" s="534">
        <v>3000</v>
      </c>
      <c r="J8" s="534">
        <v>54000</v>
      </c>
      <c r="K8" s="534">
        <v>10000</v>
      </c>
      <c r="L8" s="534">
        <v>8000</v>
      </c>
      <c r="M8" s="534">
        <v>40000</v>
      </c>
      <c r="N8" s="533">
        <f aca="true" t="shared" si="0" ref="N8:N14">SUM(B8:M8)</f>
        <v>216200</v>
      </c>
      <c r="Q8" s="527"/>
      <c r="R8" s="527"/>
      <c r="S8" s="527"/>
      <c r="T8" s="527"/>
      <c r="U8" s="527"/>
      <c r="V8" s="527"/>
      <c r="W8" s="527"/>
    </row>
    <row r="9" spans="1:23" ht="12.75">
      <c r="A9" s="535" t="s">
        <v>10</v>
      </c>
      <c r="B9" s="534">
        <v>8200</v>
      </c>
      <c r="C9" s="534">
        <v>8200</v>
      </c>
      <c r="D9" s="534">
        <v>8200</v>
      </c>
      <c r="E9" s="534">
        <v>8200</v>
      </c>
      <c r="F9" s="534">
        <v>8200</v>
      </c>
      <c r="G9" s="534">
        <v>8200</v>
      </c>
      <c r="H9" s="534">
        <v>9400</v>
      </c>
      <c r="I9" s="534">
        <v>9000</v>
      </c>
      <c r="J9" s="534">
        <v>9000</v>
      </c>
      <c r="K9" s="534">
        <v>8400</v>
      </c>
      <c r="L9" s="534">
        <v>9000</v>
      </c>
      <c r="M9" s="534">
        <v>3134</v>
      </c>
      <c r="N9" s="533">
        <f t="shared" si="0"/>
        <v>97134</v>
      </c>
      <c r="Q9" s="527"/>
      <c r="R9" s="527"/>
      <c r="S9" s="527"/>
      <c r="T9" s="527"/>
      <c r="U9" s="527"/>
      <c r="V9" s="527"/>
      <c r="W9" s="527"/>
    </row>
    <row r="10" spans="1:23" ht="12.75">
      <c r="A10" s="535" t="s">
        <v>272</v>
      </c>
      <c r="B10" s="534">
        <v>46306</v>
      </c>
      <c r="C10" s="534">
        <v>46305</v>
      </c>
      <c r="D10" s="534">
        <v>46306</v>
      </c>
      <c r="E10" s="534">
        <v>46305</v>
      </c>
      <c r="F10" s="534">
        <v>46306</v>
      </c>
      <c r="G10" s="534">
        <v>46305</v>
      </c>
      <c r="H10" s="534">
        <v>46306</v>
      </c>
      <c r="I10" s="534">
        <v>46306</v>
      </c>
      <c r="J10" s="534">
        <v>46305</v>
      </c>
      <c r="K10" s="534">
        <v>46306</v>
      </c>
      <c r="L10" s="534">
        <v>46305</v>
      </c>
      <c r="M10" s="534">
        <v>46306</v>
      </c>
      <c r="N10" s="533">
        <f t="shared" si="0"/>
        <v>555667</v>
      </c>
      <c r="O10" s="533"/>
      <c r="Q10" s="527"/>
      <c r="R10" s="527"/>
      <c r="S10" s="527"/>
      <c r="T10" s="527"/>
      <c r="U10" s="527"/>
      <c r="V10" s="527"/>
      <c r="W10" s="527"/>
    </row>
    <row r="11" spans="1:23" ht="12.75">
      <c r="A11" s="535" t="s">
        <v>271</v>
      </c>
      <c r="B11" s="534">
        <v>500</v>
      </c>
      <c r="C11" s="534">
        <v>450</v>
      </c>
      <c r="D11" s="534">
        <v>500</v>
      </c>
      <c r="E11" s="534">
        <v>550</v>
      </c>
      <c r="F11" s="534">
        <v>500</v>
      </c>
      <c r="G11" s="534">
        <v>400</v>
      </c>
      <c r="H11" s="534">
        <v>400</v>
      </c>
      <c r="I11" s="534">
        <v>300</v>
      </c>
      <c r="J11" s="534">
        <v>400</v>
      </c>
      <c r="K11" s="534">
        <v>400</v>
      </c>
      <c r="L11" s="534">
        <v>500</v>
      </c>
      <c r="M11" s="534">
        <v>100</v>
      </c>
      <c r="N11" s="533">
        <f t="shared" si="0"/>
        <v>5000</v>
      </c>
      <c r="Q11" s="527"/>
      <c r="R11" s="527"/>
      <c r="S11" s="527"/>
      <c r="T11" s="527"/>
      <c r="U11" s="527"/>
      <c r="V11" s="527"/>
      <c r="W11" s="527"/>
    </row>
    <row r="12" spans="1:23" ht="12.75">
      <c r="A12" s="531" t="s">
        <v>270</v>
      </c>
      <c r="B12" s="530">
        <v>1100</v>
      </c>
      <c r="C12" s="530">
        <v>1100</v>
      </c>
      <c r="D12" s="530">
        <v>1100</v>
      </c>
      <c r="E12" s="530">
        <v>1100</v>
      </c>
      <c r="F12" s="530">
        <v>1500</v>
      </c>
      <c r="G12" s="530">
        <v>1500</v>
      </c>
      <c r="H12" s="530">
        <v>4000</v>
      </c>
      <c r="I12" s="530">
        <v>69422</v>
      </c>
      <c r="J12" s="530">
        <v>40000</v>
      </c>
      <c r="K12" s="530">
        <v>1500</v>
      </c>
      <c r="L12" s="530">
        <v>1100</v>
      </c>
      <c r="M12" s="530">
        <v>1000</v>
      </c>
      <c r="N12" s="533">
        <f t="shared" si="0"/>
        <v>124422</v>
      </c>
      <c r="Q12" s="527"/>
      <c r="R12" s="527"/>
      <c r="S12" s="527"/>
      <c r="T12" s="527"/>
      <c r="U12" s="527"/>
      <c r="V12" s="527"/>
      <c r="W12" s="527"/>
    </row>
    <row r="13" spans="1:23" ht="12.75">
      <c r="A13" s="531" t="s">
        <v>269</v>
      </c>
      <c r="B13" s="530">
        <v>46733</v>
      </c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3">
        <f t="shared" si="0"/>
        <v>46733</v>
      </c>
      <c r="Q13" s="527"/>
      <c r="R13" s="527"/>
      <c r="S13" s="527"/>
      <c r="T13" s="527"/>
      <c r="U13" s="527"/>
      <c r="V13" s="527"/>
      <c r="W13" s="527"/>
    </row>
    <row r="14" spans="1:23" ht="13.5" thickBot="1">
      <c r="A14" s="539" t="s">
        <v>268</v>
      </c>
      <c r="B14" s="538"/>
      <c r="C14" s="538">
        <v>5400</v>
      </c>
      <c r="D14" s="538">
        <v>20000</v>
      </c>
      <c r="E14" s="538">
        <v>22000</v>
      </c>
      <c r="F14" s="538">
        <v>20000</v>
      </c>
      <c r="G14" s="538">
        <v>15000</v>
      </c>
      <c r="H14" s="538">
        <v>12000</v>
      </c>
      <c r="I14" s="538">
        <v>20000</v>
      </c>
      <c r="J14" s="538">
        <v>44279</v>
      </c>
      <c r="K14" s="538">
        <v>15000</v>
      </c>
      <c r="L14" s="538">
        <v>8000</v>
      </c>
      <c r="M14" s="538">
        <v>15000</v>
      </c>
      <c r="N14" s="533">
        <f t="shared" si="0"/>
        <v>196679</v>
      </c>
      <c r="Q14" s="527"/>
      <c r="R14" s="527"/>
      <c r="S14" s="527"/>
      <c r="T14" s="527"/>
      <c r="U14" s="527"/>
      <c r="V14" s="527"/>
      <c r="W14" s="527"/>
    </row>
    <row r="15" spans="1:23" ht="13.5" thickTop="1">
      <c r="A15" s="535" t="s">
        <v>245</v>
      </c>
      <c r="B15" s="534">
        <f aca="true" t="shared" si="1" ref="B15:N15">SUM(B8:B14)</f>
        <v>112639</v>
      </c>
      <c r="C15" s="534">
        <f t="shared" si="1"/>
        <v>71455</v>
      </c>
      <c r="D15" s="534">
        <f t="shared" si="1"/>
        <v>123306</v>
      </c>
      <c r="E15" s="534">
        <f t="shared" si="1"/>
        <v>87355</v>
      </c>
      <c r="F15" s="534">
        <f t="shared" si="1"/>
        <v>93506</v>
      </c>
      <c r="G15" s="534">
        <f t="shared" si="1"/>
        <v>76405</v>
      </c>
      <c r="H15" s="534">
        <f t="shared" si="1"/>
        <v>75106</v>
      </c>
      <c r="I15" s="534">
        <f t="shared" si="1"/>
        <v>148028</v>
      </c>
      <c r="J15" s="534">
        <f t="shared" si="1"/>
        <v>193984</v>
      </c>
      <c r="K15" s="534">
        <f t="shared" si="1"/>
        <v>81606</v>
      </c>
      <c r="L15" s="534">
        <f t="shared" si="1"/>
        <v>72905</v>
      </c>
      <c r="M15" s="534">
        <f t="shared" si="1"/>
        <v>105540</v>
      </c>
      <c r="N15" s="533">
        <f t="shared" si="1"/>
        <v>1241835</v>
      </c>
      <c r="Q15" s="527"/>
      <c r="R15" s="527"/>
      <c r="S15" s="527"/>
      <c r="T15" s="527"/>
      <c r="U15" s="527"/>
      <c r="V15" s="527"/>
      <c r="W15" s="527"/>
    </row>
    <row r="16" spans="1:23" ht="12.75">
      <c r="A16" s="532"/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Q16" s="527"/>
      <c r="R16" s="527"/>
      <c r="S16" s="527"/>
      <c r="T16" s="527"/>
      <c r="U16" s="527"/>
      <c r="V16" s="527"/>
      <c r="W16" s="527"/>
    </row>
    <row r="17" spans="1:23" ht="12.75">
      <c r="A17" s="537" t="s">
        <v>267</v>
      </c>
      <c r="B17" s="536" t="s">
        <v>266</v>
      </c>
      <c r="C17" s="536" t="s">
        <v>265</v>
      </c>
      <c r="D17" s="536" t="s">
        <v>264</v>
      </c>
      <c r="E17" s="536" t="s">
        <v>263</v>
      </c>
      <c r="F17" s="536" t="s">
        <v>262</v>
      </c>
      <c r="G17" s="536" t="s">
        <v>261</v>
      </c>
      <c r="H17" s="536" t="s">
        <v>260</v>
      </c>
      <c r="I17" s="536" t="s">
        <v>259</v>
      </c>
      <c r="J17" s="536" t="s">
        <v>258</v>
      </c>
      <c r="K17" s="536" t="s">
        <v>257</v>
      </c>
      <c r="L17" s="536" t="s">
        <v>256</v>
      </c>
      <c r="M17" s="536" t="s">
        <v>255</v>
      </c>
      <c r="N17" s="533"/>
      <c r="Q17" s="527"/>
      <c r="R17" s="527"/>
      <c r="S17" s="527"/>
      <c r="T17" s="527"/>
      <c r="U17" s="527"/>
      <c r="V17" s="527"/>
      <c r="W17" s="527"/>
    </row>
    <row r="18" spans="1:23" ht="12.75">
      <c r="A18" s="535" t="s">
        <v>233</v>
      </c>
      <c r="B18" s="534">
        <v>30786</v>
      </c>
      <c r="C18" s="534">
        <v>30786</v>
      </c>
      <c r="D18" s="534">
        <v>30786</v>
      </c>
      <c r="E18" s="534">
        <v>30786</v>
      </c>
      <c r="F18" s="534">
        <v>30786</v>
      </c>
      <c r="G18" s="534">
        <v>30786</v>
      </c>
      <c r="H18" s="534">
        <v>30786</v>
      </c>
      <c r="I18" s="534">
        <v>30786</v>
      </c>
      <c r="J18" s="534">
        <v>30786</v>
      </c>
      <c r="K18" s="534">
        <v>30786</v>
      </c>
      <c r="L18" s="534">
        <v>30786</v>
      </c>
      <c r="M18" s="534">
        <v>30786</v>
      </c>
      <c r="N18" s="533">
        <f aca="true" t="shared" si="2" ref="N18:N29">SUM(B18:M18)</f>
        <v>369432</v>
      </c>
      <c r="Q18" s="527"/>
      <c r="R18" s="527"/>
      <c r="S18" s="527"/>
      <c r="T18" s="527"/>
      <c r="U18" s="527"/>
      <c r="V18" s="527"/>
      <c r="W18" s="527"/>
    </row>
    <row r="19" spans="1:23" ht="12.75">
      <c r="A19" s="535" t="s">
        <v>254</v>
      </c>
      <c r="B19" s="534">
        <v>7966</v>
      </c>
      <c r="C19" s="534">
        <v>7966</v>
      </c>
      <c r="D19" s="534">
        <v>7965</v>
      </c>
      <c r="E19" s="534">
        <v>7966</v>
      </c>
      <c r="F19" s="534">
        <v>7966</v>
      </c>
      <c r="G19" s="534">
        <v>7966</v>
      </c>
      <c r="H19" s="534">
        <v>7966</v>
      </c>
      <c r="I19" s="534">
        <v>7965</v>
      </c>
      <c r="J19" s="534">
        <v>7966</v>
      </c>
      <c r="K19" s="534">
        <v>7966</v>
      </c>
      <c r="L19" s="534">
        <v>7966</v>
      </c>
      <c r="M19" s="534">
        <v>7966</v>
      </c>
      <c r="N19" s="533">
        <f t="shared" si="2"/>
        <v>95590</v>
      </c>
      <c r="Q19" s="527"/>
      <c r="R19" s="527"/>
      <c r="S19" s="527"/>
      <c r="T19" s="527"/>
      <c r="U19" s="527"/>
      <c r="V19" s="527"/>
      <c r="W19" s="527"/>
    </row>
    <row r="20" spans="1:23" ht="12.75">
      <c r="A20" s="535" t="s">
        <v>253</v>
      </c>
      <c r="B20" s="534">
        <v>34115</v>
      </c>
      <c r="C20" s="534">
        <v>35580</v>
      </c>
      <c r="D20" s="534">
        <v>58900</v>
      </c>
      <c r="E20" s="534">
        <v>41762</v>
      </c>
      <c r="F20" s="534">
        <v>30000</v>
      </c>
      <c r="G20" s="534">
        <v>23400</v>
      </c>
      <c r="H20" s="534">
        <v>25900</v>
      </c>
      <c r="I20" s="534">
        <v>29400</v>
      </c>
      <c r="J20" s="534">
        <v>15700</v>
      </c>
      <c r="K20" s="534">
        <v>21140</v>
      </c>
      <c r="L20" s="534">
        <v>25450</v>
      </c>
      <c r="M20" s="534">
        <v>39931</v>
      </c>
      <c r="N20" s="533">
        <f t="shared" si="2"/>
        <v>381278</v>
      </c>
      <c r="Q20" s="527"/>
      <c r="R20" s="527"/>
      <c r="S20" s="527"/>
      <c r="T20" s="527"/>
      <c r="U20" s="527"/>
      <c r="V20" s="527"/>
      <c r="W20" s="527"/>
    </row>
    <row r="21" spans="1:23" ht="12.75">
      <c r="A21" s="535" t="s">
        <v>231</v>
      </c>
      <c r="B21" s="534">
        <v>625</v>
      </c>
      <c r="C21" s="534">
        <v>625</v>
      </c>
      <c r="D21" s="534">
        <v>626</v>
      </c>
      <c r="E21" s="534">
        <v>625</v>
      </c>
      <c r="F21" s="534">
        <v>625</v>
      </c>
      <c r="G21" s="534">
        <v>625</v>
      </c>
      <c r="H21" s="534">
        <v>626</v>
      </c>
      <c r="I21" s="534">
        <v>625</v>
      </c>
      <c r="J21" s="534">
        <v>625</v>
      </c>
      <c r="K21" s="534">
        <v>625</v>
      </c>
      <c r="L21" s="534">
        <v>625</v>
      </c>
      <c r="M21" s="534">
        <v>625</v>
      </c>
      <c r="N21" s="533">
        <f t="shared" si="2"/>
        <v>7502</v>
      </c>
      <c r="Q21" s="527"/>
      <c r="R21" s="527"/>
      <c r="S21" s="527"/>
      <c r="T21" s="527"/>
      <c r="U21" s="527"/>
      <c r="V21" s="527"/>
      <c r="W21" s="527"/>
    </row>
    <row r="22" spans="1:23" ht="12.75">
      <c r="A22" s="535" t="s">
        <v>252</v>
      </c>
      <c r="B22" s="534">
        <v>4416</v>
      </c>
      <c r="C22" s="534">
        <v>4416</v>
      </c>
      <c r="D22" s="534">
        <v>4416</v>
      </c>
      <c r="E22" s="534">
        <v>4416</v>
      </c>
      <c r="F22" s="534">
        <v>4416</v>
      </c>
      <c r="G22" s="534">
        <v>4416</v>
      </c>
      <c r="H22" s="534">
        <v>4416</v>
      </c>
      <c r="I22" s="534">
        <v>4416</v>
      </c>
      <c r="J22" s="534">
        <v>4415</v>
      </c>
      <c r="K22" s="534">
        <v>4416</v>
      </c>
      <c r="L22" s="534">
        <v>4416</v>
      </c>
      <c r="M22" s="534">
        <v>4416</v>
      </c>
      <c r="N22" s="533">
        <f t="shared" si="2"/>
        <v>52991</v>
      </c>
      <c r="Q22" s="527"/>
      <c r="R22" s="527"/>
      <c r="S22" s="527"/>
      <c r="T22" s="527"/>
      <c r="U22" s="527"/>
      <c r="V22" s="527"/>
      <c r="W22" s="527"/>
    </row>
    <row r="23" spans="1:23" ht="12.75">
      <c r="A23" s="535" t="s">
        <v>435</v>
      </c>
      <c r="B23" s="534">
        <v>800</v>
      </c>
      <c r="C23" s="534">
        <v>800</v>
      </c>
      <c r="D23" s="534">
        <v>800</v>
      </c>
      <c r="E23" s="534">
        <v>800</v>
      </c>
      <c r="F23" s="534">
        <v>800</v>
      </c>
      <c r="G23" s="534">
        <v>800</v>
      </c>
      <c r="H23" s="534">
        <v>800</v>
      </c>
      <c r="I23" s="534">
        <v>800</v>
      </c>
      <c r="J23" s="534">
        <v>800</v>
      </c>
      <c r="K23" s="534">
        <v>800</v>
      </c>
      <c r="L23" s="534">
        <v>800</v>
      </c>
      <c r="M23" s="534">
        <v>800</v>
      </c>
      <c r="N23" s="533">
        <f t="shared" si="2"/>
        <v>9600</v>
      </c>
      <c r="Q23" s="527"/>
      <c r="R23" s="527"/>
      <c r="S23" s="527"/>
      <c r="T23" s="527"/>
      <c r="U23" s="527"/>
      <c r="V23" s="527"/>
      <c r="W23" s="527"/>
    </row>
    <row r="24" spans="1:23" ht="12.75">
      <c r="A24" s="535" t="s">
        <v>250</v>
      </c>
      <c r="B24" s="534"/>
      <c r="C24" s="534"/>
      <c r="D24" s="534">
        <v>3607</v>
      </c>
      <c r="E24" s="534">
        <v>820</v>
      </c>
      <c r="F24" s="534">
        <v>1650</v>
      </c>
      <c r="G24" s="534">
        <v>500</v>
      </c>
      <c r="H24" s="534"/>
      <c r="I24" s="534">
        <v>1400</v>
      </c>
      <c r="J24" s="534">
        <v>1500</v>
      </c>
      <c r="K24" s="534"/>
      <c r="L24" s="534">
        <v>425</v>
      </c>
      <c r="M24" s="534"/>
      <c r="N24" s="533">
        <f t="shared" si="2"/>
        <v>9902</v>
      </c>
      <c r="Q24" s="527"/>
      <c r="R24" s="527"/>
      <c r="S24" s="527"/>
      <c r="T24" s="527"/>
      <c r="U24" s="527"/>
      <c r="V24" s="527"/>
      <c r="W24" s="527"/>
    </row>
    <row r="25" spans="1:23" ht="12.75">
      <c r="A25" s="535" t="s">
        <v>251</v>
      </c>
      <c r="B25" s="534"/>
      <c r="C25" s="534"/>
      <c r="D25" s="534">
        <v>1300</v>
      </c>
      <c r="E25" s="534">
        <v>1000</v>
      </c>
      <c r="F25" s="534">
        <v>1400</v>
      </c>
      <c r="G25" s="534">
        <v>1000</v>
      </c>
      <c r="H25" s="534">
        <v>1500</v>
      </c>
      <c r="I25" s="534">
        <v>800</v>
      </c>
      <c r="J25" s="534">
        <v>1400</v>
      </c>
      <c r="K25" s="534">
        <v>2250</v>
      </c>
      <c r="L25" s="534">
        <v>1300</v>
      </c>
      <c r="M25" s="534">
        <v>179</v>
      </c>
      <c r="N25" s="533">
        <f t="shared" si="2"/>
        <v>12129</v>
      </c>
      <c r="Q25" s="527"/>
      <c r="R25" s="527"/>
      <c r="S25" s="527"/>
      <c r="T25" s="527"/>
      <c r="U25" s="527"/>
      <c r="V25" s="527"/>
      <c r="W25" s="527"/>
    </row>
    <row r="26" spans="1:23" ht="12.75">
      <c r="A26" s="535" t="s">
        <v>249</v>
      </c>
      <c r="B26" s="534"/>
      <c r="C26" s="534"/>
      <c r="D26" s="534">
        <v>150</v>
      </c>
      <c r="E26" s="534">
        <v>50</v>
      </c>
      <c r="F26" s="534">
        <v>100</v>
      </c>
      <c r="G26" s="534">
        <v>50</v>
      </c>
      <c r="H26" s="534">
        <v>50</v>
      </c>
      <c r="I26" s="534">
        <v>50</v>
      </c>
      <c r="J26" s="534">
        <v>100</v>
      </c>
      <c r="K26" s="534">
        <v>50</v>
      </c>
      <c r="L26" s="534">
        <v>50</v>
      </c>
      <c r="M26" s="534">
        <v>50</v>
      </c>
      <c r="N26" s="533">
        <f t="shared" si="2"/>
        <v>700</v>
      </c>
      <c r="Q26" s="527"/>
      <c r="R26" s="527"/>
      <c r="S26" s="527"/>
      <c r="T26" s="527"/>
      <c r="U26" s="527"/>
      <c r="V26" s="527"/>
      <c r="W26" s="527"/>
    </row>
    <row r="27" spans="1:23" ht="12.75" hidden="1">
      <c r="A27" s="531" t="s">
        <v>248</v>
      </c>
      <c r="B27" s="530"/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3">
        <f t="shared" si="2"/>
        <v>0</v>
      </c>
      <c r="Q27" s="527"/>
      <c r="R27" s="527"/>
      <c r="S27" s="527"/>
      <c r="T27" s="527"/>
      <c r="U27" s="527"/>
      <c r="V27" s="527"/>
      <c r="W27" s="527"/>
    </row>
    <row r="28" spans="1:23" ht="12.75">
      <c r="A28" s="531" t="s">
        <v>247</v>
      </c>
      <c r="B28" s="530">
        <v>500</v>
      </c>
      <c r="C28" s="530">
        <v>1000</v>
      </c>
      <c r="D28" s="530">
        <v>12500</v>
      </c>
      <c r="E28" s="530">
        <v>3000</v>
      </c>
      <c r="F28" s="530">
        <v>9000</v>
      </c>
      <c r="G28" s="530">
        <v>12000</v>
      </c>
      <c r="H28" s="530">
        <v>9000</v>
      </c>
      <c r="I28" s="530">
        <v>5000</v>
      </c>
      <c r="J28" s="530">
        <v>212370</v>
      </c>
      <c r="K28" s="530">
        <v>1000</v>
      </c>
      <c r="L28" s="530">
        <v>3000</v>
      </c>
      <c r="M28" s="530">
        <v>10000</v>
      </c>
      <c r="N28" s="533">
        <f t="shared" si="2"/>
        <v>278370</v>
      </c>
      <c r="Q28" s="527"/>
      <c r="R28" s="527"/>
      <c r="S28" s="527"/>
      <c r="T28" s="527"/>
      <c r="U28" s="527"/>
      <c r="V28" s="527"/>
      <c r="W28" s="527"/>
    </row>
    <row r="29" spans="1:23" ht="12.75">
      <c r="A29" s="531" t="s">
        <v>246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>
        <v>24341</v>
      </c>
      <c r="N29" s="533">
        <f t="shared" si="2"/>
        <v>24341</v>
      </c>
      <c r="Q29" s="527"/>
      <c r="R29" s="527"/>
      <c r="S29" s="527"/>
      <c r="T29" s="527"/>
      <c r="U29" s="527"/>
      <c r="V29" s="527"/>
      <c r="W29" s="527"/>
    </row>
    <row r="30" spans="1:23" ht="12.75">
      <c r="A30" s="535" t="s">
        <v>245</v>
      </c>
      <c r="B30" s="534">
        <f aca="true" t="shared" si="3" ref="B30:N30">SUM(B18:B29)</f>
        <v>79208</v>
      </c>
      <c r="C30" s="534">
        <f t="shared" si="3"/>
        <v>81173</v>
      </c>
      <c r="D30" s="534">
        <f t="shared" si="3"/>
        <v>121050</v>
      </c>
      <c r="E30" s="534">
        <f t="shared" si="3"/>
        <v>91225</v>
      </c>
      <c r="F30" s="534">
        <f t="shared" si="3"/>
        <v>86743</v>
      </c>
      <c r="G30" s="534">
        <f t="shared" si="3"/>
        <v>81543</v>
      </c>
      <c r="H30" s="534">
        <f t="shared" si="3"/>
        <v>81044</v>
      </c>
      <c r="I30" s="534">
        <f t="shared" si="3"/>
        <v>81242</v>
      </c>
      <c r="J30" s="534">
        <f t="shared" si="3"/>
        <v>275662</v>
      </c>
      <c r="K30" s="534">
        <f t="shared" si="3"/>
        <v>69033</v>
      </c>
      <c r="L30" s="534">
        <f t="shared" si="3"/>
        <v>74818</v>
      </c>
      <c r="M30" s="534">
        <f t="shared" si="3"/>
        <v>119094</v>
      </c>
      <c r="N30" s="533">
        <f t="shared" si="3"/>
        <v>1241835</v>
      </c>
      <c r="Q30" s="527"/>
      <c r="R30" s="527"/>
      <c r="S30" s="527"/>
      <c r="T30" s="527"/>
      <c r="U30" s="527"/>
      <c r="V30" s="527"/>
      <c r="W30" s="527"/>
    </row>
    <row r="31" spans="1:23" ht="12.75">
      <c r="A31" s="532"/>
      <c r="B31" s="532"/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Q31" s="527"/>
      <c r="R31" s="527"/>
      <c r="S31" s="527"/>
      <c r="T31" s="527"/>
      <c r="U31" s="527"/>
      <c r="V31" s="527"/>
      <c r="W31" s="527"/>
    </row>
    <row r="32" spans="1:23" ht="12.75">
      <c r="A32" s="531" t="s">
        <v>244</v>
      </c>
      <c r="B32" s="530">
        <v>0</v>
      </c>
      <c r="C32" s="530">
        <f aca="true" t="shared" si="4" ref="C32:M32">B35</f>
        <v>33431</v>
      </c>
      <c r="D32" s="530">
        <f t="shared" si="4"/>
        <v>23713</v>
      </c>
      <c r="E32" s="530">
        <f t="shared" si="4"/>
        <v>25969</v>
      </c>
      <c r="F32" s="530">
        <f t="shared" si="4"/>
        <v>22099</v>
      </c>
      <c r="G32" s="530">
        <f t="shared" si="4"/>
        <v>28862</v>
      </c>
      <c r="H32" s="530">
        <f t="shared" si="4"/>
        <v>23724</v>
      </c>
      <c r="I32" s="530">
        <f t="shared" si="4"/>
        <v>17786</v>
      </c>
      <c r="J32" s="530">
        <f t="shared" si="4"/>
        <v>84572</v>
      </c>
      <c r="K32" s="530">
        <f t="shared" si="4"/>
        <v>2894</v>
      </c>
      <c r="L32" s="530">
        <f t="shared" si="4"/>
        <v>15467</v>
      </c>
      <c r="M32" s="530">
        <f t="shared" si="4"/>
        <v>13554</v>
      </c>
      <c r="Q32" s="527"/>
      <c r="R32" s="527"/>
      <c r="S32" s="527"/>
      <c r="T32" s="527"/>
      <c r="U32" s="527"/>
      <c r="V32" s="527"/>
      <c r="W32" s="527"/>
    </row>
    <row r="33" spans="1:23" ht="12.75">
      <c r="A33" s="531" t="s">
        <v>243</v>
      </c>
      <c r="B33" s="530">
        <f aca="true" t="shared" si="5" ref="B33:M33">B15</f>
        <v>112639</v>
      </c>
      <c r="C33" s="530">
        <f t="shared" si="5"/>
        <v>71455</v>
      </c>
      <c r="D33" s="530">
        <f t="shared" si="5"/>
        <v>123306</v>
      </c>
      <c r="E33" s="530">
        <f t="shared" si="5"/>
        <v>87355</v>
      </c>
      <c r="F33" s="530">
        <f t="shared" si="5"/>
        <v>93506</v>
      </c>
      <c r="G33" s="530">
        <f t="shared" si="5"/>
        <v>76405</v>
      </c>
      <c r="H33" s="530">
        <f t="shared" si="5"/>
        <v>75106</v>
      </c>
      <c r="I33" s="530">
        <f t="shared" si="5"/>
        <v>148028</v>
      </c>
      <c r="J33" s="530">
        <f t="shared" si="5"/>
        <v>193984</v>
      </c>
      <c r="K33" s="530">
        <f t="shared" si="5"/>
        <v>81606</v>
      </c>
      <c r="L33" s="530">
        <f t="shared" si="5"/>
        <v>72905</v>
      </c>
      <c r="M33" s="530">
        <f t="shared" si="5"/>
        <v>105540</v>
      </c>
      <c r="Q33" s="527"/>
      <c r="R33" s="527"/>
      <c r="S33" s="527"/>
      <c r="T33" s="527"/>
      <c r="U33" s="527"/>
      <c r="V33" s="527"/>
      <c r="W33" s="527"/>
    </row>
    <row r="34" spans="1:23" ht="12.75">
      <c r="A34" s="529" t="s">
        <v>242</v>
      </c>
      <c r="B34" s="528">
        <f aca="true" t="shared" si="6" ref="B34:M34">B30</f>
        <v>79208</v>
      </c>
      <c r="C34" s="528">
        <f t="shared" si="6"/>
        <v>81173</v>
      </c>
      <c r="D34" s="528">
        <f t="shared" si="6"/>
        <v>121050</v>
      </c>
      <c r="E34" s="528">
        <f t="shared" si="6"/>
        <v>91225</v>
      </c>
      <c r="F34" s="528">
        <f t="shared" si="6"/>
        <v>86743</v>
      </c>
      <c r="G34" s="528">
        <f t="shared" si="6"/>
        <v>81543</v>
      </c>
      <c r="H34" s="528">
        <f t="shared" si="6"/>
        <v>81044</v>
      </c>
      <c r="I34" s="528">
        <f t="shared" si="6"/>
        <v>81242</v>
      </c>
      <c r="J34" s="528">
        <f t="shared" si="6"/>
        <v>275662</v>
      </c>
      <c r="K34" s="528">
        <f t="shared" si="6"/>
        <v>69033</v>
      </c>
      <c r="L34" s="528">
        <f t="shared" si="6"/>
        <v>74818</v>
      </c>
      <c r="M34" s="528">
        <f t="shared" si="6"/>
        <v>119094</v>
      </c>
      <c r="Q34" s="527"/>
      <c r="R34" s="527"/>
      <c r="S34" s="527"/>
      <c r="T34" s="527"/>
      <c r="U34" s="527"/>
      <c r="V34" s="527"/>
      <c r="W34" s="527"/>
    </row>
    <row r="35" spans="1:23" ht="12.75">
      <c r="A35" s="529" t="s">
        <v>241</v>
      </c>
      <c r="B35" s="528">
        <f aca="true" t="shared" si="7" ref="B35:M35">B32+B33-B34</f>
        <v>33431</v>
      </c>
      <c r="C35" s="528">
        <f t="shared" si="7"/>
        <v>23713</v>
      </c>
      <c r="D35" s="528">
        <f t="shared" si="7"/>
        <v>25969</v>
      </c>
      <c r="E35" s="528">
        <f t="shared" si="7"/>
        <v>22099</v>
      </c>
      <c r="F35" s="528">
        <f t="shared" si="7"/>
        <v>28862</v>
      </c>
      <c r="G35" s="528">
        <f t="shared" si="7"/>
        <v>23724</v>
      </c>
      <c r="H35" s="528">
        <f t="shared" si="7"/>
        <v>17786</v>
      </c>
      <c r="I35" s="528">
        <f t="shared" si="7"/>
        <v>84572</v>
      </c>
      <c r="J35" s="528">
        <f t="shared" si="7"/>
        <v>2894</v>
      </c>
      <c r="K35" s="528">
        <f t="shared" si="7"/>
        <v>15467</v>
      </c>
      <c r="L35" s="528">
        <f t="shared" si="7"/>
        <v>13554</v>
      </c>
      <c r="M35" s="528">
        <f t="shared" si="7"/>
        <v>0</v>
      </c>
      <c r="T35" s="527"/>
      <c r="U35" s="527"/>
      <c r="V35" s="527"/>
      <c r="W35" s="527"/>
    </row>
    <row r="36" spans="20:23" ht="12.75">
      <c r="T36" s="527"/>
      <c r="U36" s="527"/>
      <c r="V36" s="527"/>
      <c r="W36" s="527"/>
    </row>
    <row r="37" spans="20:23" ht="12.75">
      <c r="T37" s="527"/>
      <c r="U37" s="527"/>
      <c r="V37" s="527"/>
      <c r="W37" s="527"/>
    </row>
    <row r="38" spans="20:23" ht="12.75">
      <c r="T38" s="527"/>
      <c r="U38" s="527"/>
      <c r="V38" s="527"/>
      <c r="W38" s="527"/>
    </row>
    <row r="39" spans="20:23" ht="12.75">
      <c r="T39" s="527"/>
      <c r="U39" s="527"/>
      <c r="V39" s="527"/>
      <c r="W39" s="527"/>
    </row>
    <row r="40" spans="20:23" ht="12.75">
      <c r="T40" s="527"/>
      <c r="U40" s="527"/>
      <c r="V40" s="527"/>
      <c r="W40" s="527"/>
    </row>
    <row r="41" spans="20:23" ht="12.75">
      <c r="T41" s="527"/>
      <c r="U41" s="527"/>
      <c r="V41" s="527"/>
      <c r="W41" s="527"/>
    </row>
    <row r="42" spans="20:23" ht="12.75">
      <c r="T42" s="527"/>
      <c r="U42" s="527"/>
      <c r="V42" s="527"/>
      <c r="W42" s="527"/>
    </row>
    <row r="43" spans="20:23" ht="12.75">
      <c r="T43" s="527"/>
      <c r="U43" s="527"/>
      <c r="V43" s="527"/>
      <c r="W43" s="527"/>
    </row>
    <row r="44" spans="20:23" ht="12.75">
      <c r="T44" s="527"/>
      <c r="U44" s="527"/>
      <c r="V44" s="527"/>
      <c r="W44" s="527"/>
    </row>
    <row r="45" spans="20:23" ht="12.75">
      <c r="T45" s="527"/>
      <c r="U45" s="527"/>
      <c r="V45" s="527"/>
      <c r="W45" s="527"/>
    </row>
    <row r="46" spans="20:23" ht="12.75">
      <c r="T46" s="527"/>
      <c r="U46" s="527"/>
      <c r="V46" s="527"/>
      <c r="W46" s="527"/>
    </row>
    <row r="47" spans="20:23" ht="12.75">
      <c r="T47" s="527"/>
      <c r="U47" s="527"/>
      <c r="V47" s="527"/>
      <c r="W47" s="527"/>
    </row>
    <row r="48" spans="20:23" ht="12.75">
      <c r="T48" s="527"/>
      <c r="U48" s="527"/>
      <c r="V48" s="527"/>
      <c r="W48" s="527"/>
    </row>
    <row r="49" spans="20:23" ht="12.75">
      <c r="T49" s="527"/>
      <c r="U49" s="527"/>
      <c r="V49" s="527"/>
      <c r="W49" s="527"/>
    </row>
    <row r="50" spans="20:23" ht="12.75">
      <c r="T50" s="527"/>
      <c r="U50" s="527"/>
      <c r="V50" s="527"/>
      <c r="W50" s="527"/>
    </row>
    <row r="51" spans="20:23" ht="12.75">
      <c r="T51" s="527"/>
      <c r="U51" s="527"/>
      <c r="V51" s="527"/>
      <c r="W51" s="527"/>
    </row>
    <row r="52" spans="20:23" ht="12.75">
      <c r="T52" s="527"/>
      <c r="U52" s="527"/>
      <c r="V52" s="527"/>
      <c r="W52" s="527"/>
    </row>
    <row r="53" spans="20:23" ht="12.75">
      <c r="T53" s="527"/>
      <c r="U53" s="527"/>
      <c r="V53" s="527"/>
      <c r="W53" s="527"/>
    </row>
    <row r="54" spans="20:23" ht="12.75">
      <c r="T54" s="527"/>
      <c r="U54" s="527"/>
      <c r="V54" s="527"/>
      <c r="W54" s="527"/>
    </row>
    <row r="55" spans="20:23" ht="12.75">
      <c r="T55" s="527"/>
      <c r="U55" s="527"/>
      <c r="V55" s="527"/>
      <c r="W55" s="527"/>
    </row>
    <row r="56" spans="20:23" ht="12.75">
      <c r="T56" s="527"/>
      <c r="U56" s="527"/>
      <c r="V56" s="527"/>
      <c r="W56" s="527"/>
    </row>
    <row r="57" spans="20:23" ht="12.75">
      <c r="T57" s="527"/>
      <c r="U57" s="527"/>
      <c r="V57" s="527"/>
      <c r="W57" s="527"/>
    </row>
    <row r="58" spans="20:23" ht="12.75">
      <c r="T58" s="527"/>
      <c r="U58" s="527"/>
      <c r="V58" s="527"/>
      <c r="W58" s="527"/>
    </row>
    <row r="59" spans="20:23" ht="12.75">
      <c r="T59" s="527"/>
      <c r="U59" s="527"/>
      <c r="V59" s="527"/>
      <c r="W59" s="527"/>
    </row>
    <row r="60" spans="20:23" ht="12.75">
      <c r="T60" s="527"/>
      <c r="U60" s="527"/>
      <c r="V60" s="527"/>
      <c r="W60" s="527"/>
    </row>
    <row r="61" spans="20:23" ht="12.75">
      <c r="T61" s="527"/>
      <c r="U61" s="527"/>
      <c r="V61" s="527"/>
      <c r="W61" s="527"/>
    </row>
    <row r="62" spans="20:23" ht="12.75">
      <c r="T62" s="527"/>
      <c r="U62" s="527"/>
      <c r="V62" s="527"/>
      <c r="W62" s="527"/>
    </row>
    <row r="63" spans="20:23" ht="12.75">
      <c r="T63" s="527"/>
      <c r="U63" s="527"/>
      <c r="V63" s="527"/>
      <c r="W63" s="527"/>
    </row>
    <row r="64" spans="20:23" ht="12.75">
      <c r="T64" s="527"/>
      <c r="U64" s="527"/>
      <c r="V64" s="527"/>
      <c r="W64" s="527"/>
    </row>
    <row r="65" spans="20:23" ht="12.75">
      <c r="T65" s="527"/>
      <c r="U65" s="527"/>
      <c r="V65" s="527"/>
      <c r="W65" s="527"/>
    </row>
    <row r="66" spans="20:23" ht="12.75">
      <c r="T66" s="527"/>
      <c r="U66" s="527"/>
      <c r="V66" s="527"/>
      <c r="W66" s="527"/>
    </row>
    <row r="67" spans="20:23" ht="12.75">
      <c r="T67" s="527"/>
      <c r="U67" s="527"/>
      <c r="V67" s="527"/>
      <c r="W67" s="527"/>
    </row>
    <row r="68" spans="20:23" ht="12.75">
      <c r="T68" s="527"/>
      <c r="U68" s="527"/>
      <c r="V68" s="527"/>
      <c r="W68" s="527"/>
    </row>
    <row r="69" spans="20:23" ht="12.75">
      <c r="T69" s="527"/>
      <c r="U69" s="527"/>
      <c r="V69" s="527"/>
      <c r="W69" s="527"/>
    </row>
    <row r="70" spans="20:23" ht="12.75">
      <c r="T70" s="527"/>
      <c r="U70" s="527"/>
      <c r="V70" s="527"/>
      <c r="W70" s="527"/>
    </row>
    <row r="71" spans="20:23" ht="12.75">
      <c r="T71" s="527"/>
      <c r="U71" s="527"/>
      <c r="V71" s="527"/>
      <c r="W71" s="527"/>
    </row>
    <row r="72" spans="20:23" ht="12.75">
      <c r="T72" s="527"/>
      <c r="U72" s="527"/>
      <c r="V72" s="527"/>
      <c r="W72" s="527"/>
    </row>
    <row r="73" spans="20:23" ht="12.75">
      <c r="T73" s="527"/>
      <c r="U73" s="527"/>
      <c r="V73" s="527"/>
      <c r="W73" s="527"/>
    </row>
    <row r="74" spans="20:23" ht="12.75">
      <c r="T74" s="527"/>
      <c r="U74" s="527"/>
      <c r="V74" s="527"/>
      <c r="W74" s="527"/>
    </row>
    <row r="75" spans="20:23" ht="12.75">
      <c r="T75" s="527"/>
      <c r="U75" s="527"/>
      <c r="V75" s="527"/>
      <c r="W75" s="527"/>
    </row>
    <row r="76" spans="20:23" ht="12.75">
      <c r="T76" s="527"/>
      <c r="U76" s="527"/>
      <c r="V76" s="527"/>
      <c r="W76" s="527"/>
    </row>
    <row r="77" spans="20:23" ht="12.75">
      <c r="T77" s="527"/>
      <c r="U77" s="527"/>
      <c r="V77" s="527"/>
      <c r="W77" s="527"/>
    </row>
    <row r="78" spans="20:23" ht="12.75">
      <c r="T78" s="527"/>
      <c r="U78" s="527"/>
      <c r="V78" s="527"/>
      <c r="W78" s="527"/>
    </row>
    <row r="79" spans="20:23" ht="12.75">
      <c r="T79" s="527"/>
      <c r="U79" s="527"/>
      <c r="V79" s="527"/>
      <c r="W79" s="527"/>
    </row>
    <row r="80" spans="20:23" ht="12.75">
      <c r="T80" s="527"/>
      <c r="U80" s="527"/>
      <c r="V80" s="527"/>
      <c r="W80" s="527"/>
    </row>
    <row r="81" spans="20:23" ht="12.75">
      <c r="T81" s="527"/>
      <c r="U81" s="527"/>
      <c r="V81" s="527"/>
      <c r="W81" s="527"/>
    </row>
    <row r="82" spans="20:23" ht="12.75">
      <c r="T82" s="527"/>
      <c r="U82" s="527"/>
      <c r="V82" s="527"/>
      <c r="W82" s="527"/>
    </row>
    <row r="83" spans="20:23" ht="12.75">
      <c r="T83" s="527"/>
      <c r="U83" s="527"/>
      <c r="V83" s="527"/>
      <c r="W83" s="527"/>
    </row>
    <row r="84" spans="20:23" ht="12.75">
      <c r="T84" s="527"/>
      <c r="U84" s="527"/>
      <c r="V84" s="527"/>
      <c r="W84" s="527"/>
    </row>
    <row r="85" spans="20:23" ht="12.75">
      <c r="T85" s="527"/>
      <c r="U85" s="527"/>
      <c r="V85" s="527"/>
      <c r="W85" s="527"/>
    </row>
    <row r="86" spans="20:23" ht="12.75">
      <c r="T86" s="527"/>
      <c r="U86" s="527"/>
      <c r="V86" s="527"/>
      <c r="W86" s="527"/>
    </row>
    <row r="87" spans="20:23" ht="12.75">
      <c r="T87" s="527"/>
      <c r="U87" s="527"/>
      <c r="V87" s="527"/>
      <c r="W87" s="527"/>
    </row>
    <row r="88" spans="20:23" ht="12.75">
      <c r="T88" s="527"/>
      <c r="U88" s="527"/>
      <c r="V88" s="527"/>
      <c r="W88" s="527"/>
    </row>
    <row r="89" spans="20:23" ht="12.75">
      <c r="T89" s="527"/>
      <c r="U89" s="527"/>
      <c r="V89" s="527"/>
      <c r="W89" s="527"/>
    </row>
    <row r="90" spans="20:23" ht="12.75">
      <c r="T90" s="527"/>
      <c r="U90" s="527"/>
      <c r="V90" s="527"/>
      <c r="W90" s="527"/>
    </row>
    <row r="91" spans="20:23" ht="12.75">
      <c r="T91" s="527"/>
      <c r="U91" s="527"/>
      <c r="V91" s="527"/>
      <c r="W91" s="527"/>
    </row>
    <row r="92" spans="20:23" ht="12.75">
      <c r="T92" s="527"/>
      <c r="U92" s="527"/>
      <c r="V92" s="527"/>
      <c r="W92" s="527"/>
    </row>
    <row r="93" spans="20:23" ht="12.75">
      <c r="T93" s="527"/>
      <c r="U93" s="527"/>
      <c r="V93" s="527"/>
      <c r="W93" s="527"/>
    </row>
    <row r="94" spans="20:23" ht="12.75">
      <c r="T94" s="527"/>
      <c r="U94" s="527"/>
      <c r="V94" s="527"/>
      <c r="W94" s="527"/>
    </row>
    <row r="95" spans="20:23" ht="12.75">
      <c r="T95" s="527"/>
      <c r="U95" s="527"/>
      <c r="V95" s="527"/>
      <c r="W95" s="527"/>
    </row>
    <row r="96" spans="20:23" ht="12.75">
      <c r="T96" s="527"/>
      <c r="U96" s="527"/>
      <c r="V96" s="527"/>
      <c r="W96" s="527"/>
    </row>
    <row r="97" spans="20:23" ht="12.75">
      <c r="T97" s="527"/>
      <c r="U97" s="527"/>
      <c r="V97" s="527"/>
      <c r="W97" s="527"/>
    </row>
    <row r="98" spans="20:23" ht="12.75">
      <c r="T98" s="527"/>
      <c r="U98" s="527"/>
      <c r="V98" s="527"/>
      <c r="W98" s="527"/>
    </row>
    <row r="99" spans="20:23" ht="12.75">
      <c r="T99" s="527"/>
      <c r="U99" s="527"/>
      <c r="V99" s="527"/>
      <c r="W99" s="527"/>
    </row>
    <row r="100" spans="20:23" ht="12.75">
      <c r="T100" s="527"/>
      <c r="U100" s="527"/>
      <c r="V100" s="527"/>
      <c r="W100" s="527"/>
    </row>
    <row r="101" spans="20:23" ht="12.75">
      <c r="T101" s="527"/>
      <c r="U101" s="527"/>
      <c r="V101" s="527"/>
      <c r="W101" s="527"/>
    </row>
    <row r="102" spans="20:23" ht="12.75">
      <c r="T102" s="527"/>
      <c r="U102" s="527"/>
      <c r="V102" s="527"/>
      <c r="W102" s="527"/>
    </row>
    <row r="103" spans="20:23" ht="12.75">
      <c r="T103" s="527"/>
      <c r="U103" s="527"/>
      <c r="V103" s="527"/>
      <c r="W103" s="527"/>
    </row>
    <row r="104" spans="20:23" ht="12.75">
      <c r="T104" s="527"/>
      <c r="U104" s="527"/>
      <c r="V104" s="527"/>
      <c r="W104" s="527"/>
    </row>
    <row r="105" spans="20:23" ht="12.75">
      <c r="T105" s="527"/>
      <c r="U105" s="527"/>
      <c r="V105" s="527"/>
      <c r="W105" s="527"/>
    </row>
    <row r="106" spans="20:23" ht="12.75">
      <c r="T106" s="527"/>
      <c r="U106" s="527"/>
      <c r="V106" s="527"/>
      <c r="W106" s="527"/>
    </row>
    <row r="107" spans="20:23" ht="12.75">
      <c r="T107" s="527"/>
      <c r="U107" s="527"/>
      <c r="V107" s="527"/>
      <c r="W107" s="527"/>
    </row>
    <row r="108" spans="20:23" ht="12.75">
      <c r="T108" s="527"/>
      <c r="U108" s="527"/>
      <c r="V108" s="527"/>
      <c r="W108" s="527"/>
    </row>
    <row r="109" spans="20:23" ht="12.75">
      <c r="T109" s="527"/>
      <c r="U109" s="527"/>
      <c r="V109" s="527"/>
      <c r="W109" s="527"/>
    </row>
    <row r="110" spans="20:23" ht="12.75">
      <c r="T110" s="527"/>
      <c r="U110" s="527"/>
      <c r="V110" s="527"/>
      <c r="W110" s="527"/>
    </row>
    <row r="111" spans="20:23" ht="12.75">
      <c r="T111" s="527"/>
      <c r="U111" s="527"/>
      <c r="V111" s="527"/>
      <c r="W111" s="527"/>
    </row>
    <row r="112" spans="20:23" ht="12.75">
      <c r="T112" s="527"/>
      <c r="U112" s="527"/>
      <c r="V112" s="527"/>
      <c r="W112" s="527"/>
    </row>
    <row r="113" spans="20:23" ht="12.75">
      <c r="T113" s="527"/>
      <c r="U113" s="527"/>
      <c r="V113" s="527"/>
      <c r="W113" s="527"/>
    </row>
    <row r="114" spans="20:23" ht="12.75">
      <c r="T114" s="527"/>
      <c r="U114" s="527"/>
      <c r="V114" s="527"/>
      <c r="W114" s="527"/>
    </row>
    <row r="115" spans="20:23" ht="12.75">
      <c r="T115" s="527"/>
      <c r="U115" s="527"/>
      <c r="V115" s="527"/>
      <c r="W115" s="527"/>
    </row>
    <row r="116" spans="20:23" ht="12.75">
      <c r="T116" s="527"/>
      <c r="U116" s="527"/>
      <c r="V116" s="527"/>
      <c r="W116" s="527"/>
    </row>
    <row r="117" spans="20:23" ht="12.75">
      <c r="T117" s="527"/>
      <c r="U117" s="527"/>
      <c r="V117" s="527"/>
      <c r="W117" s="527"/>
    </row>
    <row r="118" spans="20:23" ht="12.75">
      <c r="T118" s="527"/>
      <c r="U118" s="527"/>
      <c r="V118" s="527"/>
      <c r="W118" s="527"/>
    </row>
    <row r="119" spans="20:23" ht="12.75">
      <c r="T119" s="527"/>
      <c r="U119" s="527"/>
      <c r="V119" s="527"/>
      <c r="W119" s="527"/>
    </row>
    <row r="120" spans="20:23" ht="12.75">
      <c r="T120" s="527"/>
      <c r="U120" s="527"/>
      <c r="V120" s="527"/>
      <c r="W120" s="527"/>
    </row>
    <row r="121" spans="20:23" ht="12.75">
      <c r="T121" s="527"/>
      <c r="U121" s="527"/>
      <c r="V121" s="527"/>
      <c r="W121" s="527"/>
    </row>
    <row r="122" spans="20:23" ht="12.75">
      <c r="T122" s="527"/>
      <c r="U122" s="527"/>
      <c r="V122" s="527"/>
      <c r="W122" s="527"/>
    </row>
    <row r="123" spans="20:23" ht="12.75">
      <c r="T123" s="527"/>
      <c r="U123" s="527"/>
      <c r="V123" s="527"/>
      <c r="W123" s="527"/>
    </row>
    <row r="124" spans="20:23" ht="12.75">
      <c r="T124" s="527"/>
      <c r="U124" s="527"/>
      <c r="V124" s="527"/>
      <c r="W124" s="527"/>
    </row>
    <row r="125" spans="20:23" ht="12.75">
      <c r="T125" s="527"/>
      <c r="U125" s="527"/>
      <c r="V125" s="527"/>
      <c r="W125" s="527"/>
    </row>
    <row r="126" spans="20:23" ht="12.75">
      <c r="T126" s="527"/>
      <c r="U126" s="527"/>
      <c r="V126" s="527"/>
      <c r="W126" s="527"/>
    </row>
    <row r="127" spans="20:23" ht="12.75">
      <c r="T127" s="527"/>
      <c r="U127" s="527"/>
      <c r="V127" s="527"/>
      <c r="W127" s="527"/>
    </row>
    <row r="128" spans="20:23" ht="12.75">
      <c r="T128" s="527"/>
      <c r="U128" s="527"/>
      <c r="V128" s="527"/>
      <c r="W128" s="527"/>
    </row>
    <row r="129" spans="20:23" ht="12.75">
      <c r="T129" s="527"/>
      <c r="U129" s="527"/>
      <c r="V129" s="527"/>
      <c r="W129" s="527"/>
    </row>
    <row r="130" spans="20:23" ht="12.75">
      <c r="T130" s="527"/>
      <c r="U130" s="527"/>
      <c r="V130" s="527"/>
      <c r="W130" s="527"/>
    </row>
    <row r="131" spans="20:23" ht="12.75">
      <c r="T131" s="527"/>
      <c r="U131" s="527"/>
      <c r="V131" s="527"/>
      <c r="W131" s="527"/>
    </row>
    <row r="132" spans="20:23" ht="12.75">
      <c r="T132" s="527"/>
      <c r="U132" s="527"/>
      <c r="V132" s="527"/>
      <c r="W132" s="527"/>
    </row>
    <row r="133" spans="20:23" ht="12.75">
      <c r="T133" s="527"/>
      <c r="U133" s="527"/>
      <c r="V133" s="527"/>
      <c r="W133" s="527"/>
    </row>
    <row r="134" spans="20:23" ht="12.75">
      <c r="T134" s="527"/>
      <c r="U134" s="527"/>
      <c r="V134" s="527"/>
      <c r="W134" s="527"/>
    </row>
    <row r="135" spans="20:23" ht="12.75">
      <c r="T135" s="527"/>
      <c r="U135" s="527"/>
      <c r="V135" s="527"/>
      <c r="W135" s="527"/>
    </row>
    <row r="136" spans="20:23" ht="12.75">
      <c r="T136" s="527"/>
      <c r="U136" s="527"/>
      <c r="V136" s="527"/>
      <c r="W136" s="527"/>
    </row>
    <row r="137" spans="20:23" ht="12.75">
      <c r="T137" s="527"/>
      <c r="U137" s="527"/>
      <c r="V137" s="527"/>
      <c r="W137" s="527"/>
    </row>
    <row r="138" spans="20:23" ht="12.75">
      <c r="T138" s="527"/>
      <c r="U138" s="527"/>
      <c r="V138" s="527"/>
      <c r="W138" s="527"/>
    </row>
    <row r="139" spans="20:23" ht="12.75">
      <c r="T139" s="527"/>
      <c r="U139" s="527"/>
      <c r="V139" s="527"/>
      <c r="W139" s="527"/>
    </row>
    <row r="140" spans="20:23" ht="12.75">
      <c r="T140" s="527"/>
      <c r="U140" s="527"/>
      <c r="V140" s="527"/>
      <c r="W140" s="527"/>
    </row>
    <row r="141" spans="20:23" ht="12.75">
      <c r="T141" s="527"/>
      <c r="U141" s="527"/>
      <c r="V141" s="527"/>
      <c r="W141" s="527"/>
    </row>
    <row r="142" spans="20:23" ht="12.75">
      <c r="T142" s="527"/>
      <c r="U142" s="527"/>
      <c r="V142" s="527"/>
      <c r="W142" s="527"/>
    </row>
    <row r="143" spans="20:23" ht="12.75">
      <c r="T143" s="527"/>
      <c r="U143" s="527"/>
      <c r="V143" s="527"/>
      <c r="W143" s="527"/>
    </row>
    <row r="144" spans="20:23" ht="12.75">
      <c r="T144" s="527"/>
      <c r="U144" s="527"/>
      <c r="V144" s="527"/>
      <c r="W144" s="527"/>
    </row>
    <row r="145" spans="20:23" ht="12.75">
      <c r="T145" s="527"/>
      <c r="U145" s="527"/>
      <c r="V145" s="527"/>
      <c r="W145" s="527"/>
    </row>
    <row r="146" spans="20:23" ht="12.75">
      <c r="T146" s="527"/>
      <c r="U146" s="527"/>
      <c r="V146" s="527"/>
      <c r="W146" s="527"/>
    </row>
    <row r="147" spans="20:23" ht="12.75">
      <c r="T147" s="527"/>
      <c r="U147" s="527"/>
      <c r="V147" s="527"/>
      <c r="W147" s="527"/>
    </row>
    <row r="148" spans="20:23" ht="12.75">
      <c r="T148" s="527"/>
      <c r="U148" s="527"/>
      <c r="V148" s="527"/>
      <c r="W148" s="527"/>
    </row>
    <row r="149" spans="20:23" ht="12.75">
      <c r="T149" s="527"/>
      <c r="U149" s="527"/>
      <c r="V149" s="527"/>
      <c r="W149" s="527"/>
    </row>
    <row r="150" spans="20:23" ht="12.75">
      <c r="T150" s="527"/>
      <c r="U150" s="527"/>
      <c r="V150" s="527"/>
      <c r="W150" s="527"/>
    </row>
    <row r="151" spans="20:23" ht="12.75">
      <c r="T151" s="527"/>
      <c r="U151" s="527"/>
      <c r="V151" s="527"/>
      <c r="W151" s="527"/>
    </row>
    <row r="152" spans="20:23" ht="12.75">
      <c r="T152" s="527"/>
      <c r="U152" s="527"/>
      <c r="V152" s="527"/>
      <c r="W152" s="527"/>
    </row>
    <row r="153" spans="20:23" ht="12.75">
      <c r="T153" s="527"/>
      <c r="U153" s="527"/>
      <c r="V153" s="527"/>
      <c r="W153" s="527"/>
    </row>
    <row r="154" spans="20:23" ht="12.75">
      <c r="T154" s="527"/>
      <c r="U154" s="527"/>
      <c r="V154" s="527"/>
      <c r="W154" s="527"/>
    </row>
    <row r="155" spans="20:23" ht="12.75">
      <c r="T155" s="527"/>
      <c r="U155" s="527"/>
      <c r="V155" s="527"/>
      <c r="W155" s="527"/>
    </row>
    <row r="156" spans="20:23" ht="12.75">
      <c r="T156" s="527"/>
      <c r="U156" s="527"/>
      <c r="V156" s="527"/>
      <c r="W156" s="527"/>
    </row>
    <row r="157" spans="20:23" ht="12.75">
      <c r="T157" s="527"/>
      <c r="U157" s="527"/>
      <c r="V157" s="527"/>
      <c r="W157" s="527"/>
    </row>
    <row r="158" spans="20:23" ht="12.75">
      <c r="T158" s="527"/>
      <c r="U158" s="527"/>
      <c r="V158" s="527"/>
      <c r="W158" s="527"/>
    </row>
    <row r="159" spans="20:23" ht="12.75">
      <c r="T159" s="527"/>
      <c r="U159" s="527"/>
      <c r="V159" s="527"/>
      <c r="W159" s="527"/>
    </row>
    <row r="160" spans="20:23" ht="12.75">
      <c r="T160" s="527"/>
      <c r="U160" s="527"/>
      <c r="V160" s="527"/>
      <c r="W160" s="527"/>
    </row>
    <row r="161" spans="20:23" ht="12.75">
      <c r="T161" s="527"/>
      <c r="U161" s="527"/>
      <c r="V161" s="527"/>
      <c r="W161" s="527"/>
    </row>
    <row r="162" spans="20:23" ht="12.75">
      <c r="T162" s="527"/>
      <c r="U162" s="527"/>
      <c r="V162" s="527"/>
      <c r="W162" s="527"/>
    </row>
    <row r="163" spans="20:23" ht="12.75">
      <c r="T163" s="527"/>
      <c r="U163" s="527"/>
      <c r="V163" s="527"/>
      <c r="W163" s="527"/>
    </row>
    <row r="164" spans="20:23" ht="12.75">
      <c r="T164" s="527"/>
      <c r="U164" s="527"/>
      <c r="V164" s="527"/>
      <c r="W164" s="527"/>
    </row>
    <row r="165" spans="20:23" ht="12.75">
      <c r="T165" s="527"/>
      <c r="U165" s="527"/>
      <c r="V165" s="527"/>
      <c r="W165" s="527"/>
    </row>
    <row r="166" spans="20:23" ht="12.75">
      <c r="T166" s="527"/>
      <c r="U166" s="527"/>
      <c r="V166" s="527"/>
      <c r="W166" s="527"/>
    </row>
    <row r="167" spans="20:23" ht="12.75">
      <c r="T167" s="527"/>
      <c r="U167" s="527"/>
      <c r="V167" s="527"/>
      <c r="W167" s="527"/>
    </row>
    <row r="168" spans="20:23" ht="12.75">
      <c r="T168" s="527"/>
      <c r="U168" s="527"/>
      <c r="V168" s="527"/>
      <c r="W168" s="527"/>
    </row>
    <row r="169" spans="20:23" ht="12.75">
      <c r="T169" s="527"/>
      <c r="U169" s="527"/>
      <c r="V169" s="527"/>
      <c r="W169" s="527"/>
    </row>
    <row r="170" spans="20:23" ht="12.75">
      <c r="T170" s="527"/>
      <c r="U170" s="527"/>
      <c r="V170" s="527"/>
      <c r="W170" s="527"/>
    </row>
    <row r="171" spans="20:23" ht="12.75">
      <c r="T171" s="527"/>
      <c r="U171" s="527"/>
      <c r="V171" s="527"/>
      <c r="W171" s="527"/>
    </row>
    <row r="172" spans="20:23" ht="12.75">
      <c r="T172" s="527"/>
      <c r="U172" s="527"/>
      <c r="V172" s="527"/>
      <c r="W172" s="527"/>
    </row>
    <row r="173" spans="20:23" ht="12.75">
      <c r="T173" s="527"/>
      <c r="U173" s="527"/>
      <c r="V173" s="527"/>
      <c r="W173" s="527"/>
    </row>
    <row r="174" spans="20:23" ht="12.75">
      <c r="T174" s="527"/>
      <c r="U174" s="527"/>
      <c r="V174" s="527"/>
      <c r="W174" s="527"/>
    </row>
    <row r="175" spans="20:23" ht="12.75">
      <c r="T175" s="527"/>
      <c r="U175" s="527"/>
      <c r="V175" s="527"/>
      <c r="W175" s="527"/>
    </row>
    <row r="176" spans="20:23" ht="12.75">
      <c r="T176" s="527"/>
      <c r="U176" s="527"/>
      <c r="V176" s="527"/>
      <c r="W176" s="527"/>
    </row>
    <row r="177" spans="20:23" ht="12.75">
      <c r="T177" s="527"/>
      <c r="U177" s="527"/>
      <c r="V177" s="527"/>
      <c r="W177" s="527"/>
    </row>
    <row r="178" spans="20:23" ht="12.75">
      <c r="T178" s="527"/>
      <c r="U178" s="527"/>
      <c r="V178" s="527"/>
      <c r="W178" s="527"/>
    </row>
    <row r="179" spans="20:23" ht="12.75">
      <c r="T179" s="527"/>
      <c r="U179" s="527"/>
      <c r="V179" s="527"/>
      <c r="W179" s="527"/>
    </row>
    <row r="180" spans="20:23" ht="12.75">
      <c r="T180" s="527"/>
      <c r="U180" s="527"/>
      <c r="V180" s="527"/>
      <c r="W180" s="527"/>
    </row>
    <row r="181" spans="20:23" ht="12.75">
      <c r="T181" s="527"/>
      <c r="U181" s="527"/>
      <c r="V181" s="527"/>
      <c r="W181" s="527"/>
    </row>
    <row r="182" spans="20:23" ht="12.75">
      <c r="T182" s="527"/>
      <c r="U182" s="527"/>
      <c r="V182" s="527"/>
      <c r="W182" s="527"/>
    </row>
    <row r="183" spans="20:23" ht="12.75">
      <c r="T183" s="527"/>
      <c r="U183" s="527"/>
      <c r="V183" s="527"/>
      <c r="W183" s="527"/>
    </row>
    <row r="184" spans="20:23" ht="12.75">
      <c r="T184" s="527"/>
      <c r="U184" s="527"/>
      <c r="V184" s="527"/>
      <c r="W184" s="527"/>
    </row>
    <row r="185" spans="20:23" ht="12.75">
      <c r="T185" s="527"/>
      <c r="U185" s="527"/>
      <c r="V185" s="527"/>
      <c r="W185" s="527"/>
    </row>
    <row r="186" spans="20:23" ht="12.75">
      <c r="T186" s="527"/>
      <c r="U186" s="527"/>
      <c r="V186" s="527"/>
      <c r="W186" s="527"/>
    </row>
    <row r="187" spans="20:23" ht="12.75">
      <c r="T187" s="527"/>
      <c r="U187" s="527"/>
      <c r="V187" s="527"/>
      <c r="W187" s="527"/>
    </row>
    <row r="188" spans="20:23" ht="12.75">
      <c r="T188" s="527"/>
      <c r="U188" s="527"/>
      <c r="V188" s="527"/>
      <c r="W188" s="527"/>
    </row>
    <row r="189" spans="20:23" ht="12.75">
      <c r="T189" s="527"/>
      <c r="U189" s="527"/>
      <c r="V189" s="527"/>
      <c r="W189" s="527"/>
    </row>
    <row r="190" spans="20:23" ht="12.75">
      <c r="T190" s="527"/>
      <c r="U190" s="527"/>
      <c r="V190" s="527"/>
      <c r="W190" s="527"/>
    </row>
    <row r="191" spans="20:23" ht="12.75">
      <c r="T191" s="527"/>
      <c r="U191" s="527"/>
      <c r="V191" s="527"/>
      <c r="W191" s="527"/>
    </row>
    <row r="192" spans="20:23" ht="12.75">
      <c r="T192" s="527"/>
      <c r="U192" s="527"/>
      <c r="V192" s="527"/>
      <c r="W192" s="527"/>
    </row>
    <row r="193" spans="20:23" ht="12.75">
      <c r="T193" s="527"/>
      <c r="U193" s="527"/>
      <c r="V193" s="527"/>
      <c r="W193" s="527"/>
    </row>
    <row r="194" spans="20:23" ht="12.75">
      <c r="T194" s="527"/>
      <c r="U194" s="527"/>
      <c r="V194" s="527"/>
      <c r="W194" s="527"/>
    </row>
    <row r="195" spans="20:23" ht="12.75">
      <c r="T195" s="527"/>
      <c r="U195" s="527"/>
      <c r="V195" s="527"/>
      <c r="W195" s="527"/>
    </row>
    <row r="196" spans="20:23" ht="12.75">
      <c r="T196" s="527"/>
      <c r="U196" s="527"/>
      <c r="V196" s="527"/>
      <c r="W196" s="527"/>
    </row>
    <row r="197" spans="20:23" ht="12.75">
      <c r="T197" s="527"/>
      <c r="U197" s="527"/>
      <c r="V197" s="527"/>
      <c r="W197" s="527"/>
    </row>
    <row r="198" spans="20:23" ht="12.75">
      <c r="T198" s="527"/>
      <c r="U198" s="527"/>
      <c r="V198" s="527"/>
      <c r="W198" s="527"/>
    </row>
    <row r="199" spans="20:23" ht="12.75">
      <c r="T199" s="527"/>
      <c r="U199" s="527"/>
      <c r="V199" s="527"/>
      <c r="W199" s="527"/>
    </row>
    <row r="200" spans="20:23" ht="12.75">
      <c r="T200" s="527"/>
      <c r="U200" s="527"/>
      <c r="V200" s="527"/>
      <c r="W200" s="527"/>
    </row>
    <row r="201" spans="20:23" ht="12.75">
      <c r="T201" s="527"/>
      <c r="U201" s="527"/>
      <c r="V201" s="527"/>
      <c r="W201" s="527"/>
    </row>
    <row r="202" spans="20:23" ht="12.75">
      <c r="T202" s="527"/>
      <c r="U202" s="527"/>
      <c r="V202" s="527"/>
      <c r="W202" s="527"/>
    </row>
    <row r="203" spans="20:23" ht="12.75">
      <c r="T203" s="527"/>
      <c r="U203" s="527"/>
      <c r="V203" s="527"/>
      <c r="W203" s="527"/>
    </row>
    <row r="204" spans="20:23" ht="12.75">
      <c r="T204" s="527"/>
      <c r="U204" s="527"/>
      <c r="V204" s="527"/>
      <c r="W204" s="527"/>
    </row>
    <row r="205" spans="20:23" ht="12.75">
      <c r="T205" s="527"/>
      <c r="U205" s="527"/>
      <c r="V205" s="527"/>
      <c r="W205" s="527"/>
    </row>
    <row r="206" spans="20:23" ht="12.75">
      <c r="T206" s="527"/>
      <c r="U206" s="527"/>
      <c r="V206" s="527"/>
      <c r="W206" s="527"/>
    </row>
    <row r="207" spans="20:23" ht="12.75">
      <c r="T207" s="527"/>
      <c r="U207" s="527"/>
      <c r="V207" s="527"/>
      <c r="W207" s="527"/>
    </row>
    <row r="208" spans="20:23" ht="12.75">
      <c r="T208" s="527"/>
      <c r="U208" s="527"/>
      <c r="V208" s="527"/>
      <c r="W208" s="527"/>
    </row>
    <row r="209" spans="20:23" ht="12.75">
      <c r="T209" s="527"/>
      <c r="U209" s="527"/>
      <c r="V209" s="527"/>
      <c r="W209" s="527"/>
    </row>
    <row r="210" spans="20:23" ht="12.75">
      <c r="T210" s="527"/>
      <c r="U210" s="527"/>
      <c r="V210" s="527"/>
      <c r="W210" s="527"/>
    </row>
    <row r="211" spans="20:23" ht="12.75">
      <c r="T211" s="527"/>
      <c r="U211" s="527"/>
      <c r="V211" s="527"/>
      <c r="W211" s="527"/>
    </row>
    <row r="212" spans="20:23" ht="12.75">
      <c r="T212" s="527"/>
      <c r="U212" s="527"/>
      <c r="V212" s="527"/>
      <c r="W212" s="527"/>
    </row>
    <row r="213" spans="20:23" ht="12.75">
      <c r="T213" s="527"/>
      <c r="U213" s="527"/>
      <c r="V213" s="527"/>
      <c r="W213" s="527"/>
    </row>
    <row r="214" spans="20:23" ht="12.75">
      <c r="T214" s="527"/>
      <c r="U214" s="527"/>
      <c r="V214" s="527"/>
      <c r="W214" s="527"/>
    </row>
    <row r="215" spans="20:23" ht="12.75">
      <c r="T215" s="527"/>
      <c r="U215" s="527"/>
      <c r="V215" s="527"/>
      <c r="W215" s="527"/>
    </row>
    <row r="216" spans="20:23" ht="12.75">
      <c r="T216" s="527"/>
      <c r="U216" s="527"/>
      <c r="V216" s="527"/>
      <c r="W216" s="527"/>
    </row>
    <row r="217" spans="20:23" ht="12.75">
      <c r="T217" s="527"/>
      <c r="U217" s="527"/>
      <c r="V217" s="527"/>
      <c r="W217" s="527"/>
    </row>
    <row r="218" spans="20:23" ht="12.75">
      <c r="T218" s="527"/>
      <c r="U218" s="527"/>
      <c r="V218" s="527"/>
      <c r="W218" s="527"/>
    </row>
    <row r="219" spans="20:23" ht="12.75">
      <c r="T219" s="527"/>
      <c r="U219" s="527"/>
      <c r="V219" s="527"/>
      <c r="W219" s="527"/>
    </row>
    <row r="220" spans="20:23" ht="12.75">
      <c r="T220" s="527"/>
      <c r="U220" s="527"/>
      <c r="V220" s="527"/>
      <c r="W220" s="527"/>
    </row>
    <row r="221" spans="20:23" ht="12.75">
      <c r="T221" s="527"/>
      <c r="U221" s="527"/>
      <c r="V221" s="527"/>
      <c r="W221" s="527"/>
    </row>
    <row r="222" spans="20:23" ht="12.75">
      <c r="T222" s="527"/>
      <c r="U222" s="527"/>
      <c r="V222" s="527"/>
      <c r="W222" s="527"/>
    </row>
    <row r="223" spans="20:23" ht="12.75">
      <c r="T223" s="527"/>
      <c r="U223" s="527"/>
      <c r="V223" s="527"/>
      <c r="W223" s="527"/>
    </row>
    <row r="224" spans="20:23" ht="12.75">
      <c r="T224" s="527"/>
      <c r="U224" s="527"/>
      <c r="V224" s="527"/>
      <c r="W224" s="527"/>
    </row>
    <row r="225" spans="20:23" ht="12.75">
      <c r="T225" s="527"/>
      <c r="U225" s="527"/>
      <c r="V225" s="527"/>
      <c r="W225" s="527"/>
    </row>
    <row r="226" spans="20:23" ht="12.75">
      <c r="T226" s="527"/>
      <c r="U226" s="527"/>
      <c r="V226" s="527"/>
      <c r="W226" s="527"/>
    </row>
    <row r="227" spans="20:23" ht="12.75">
      <c r="T227" s="527"/>
      <c r="U227" s="527"/>
      <c r="V227" s="527"/>
      <c r="W227" s="527"/>
    </row>
    <row r="228" spans="20:23" ht="12.75">
      <c r="T228" s="527"/>
      <c r="U228" s="527"/>
      <c r="V228" s="527"/>
      <c r="W228" s="527"/>
    </row>
    <row r="229" spans="20:23" ht="12.75">
      <c r="T229" s="527"/>
      <c r="U229" s="527"/>
      <c r="V229" s="527"/>
      <c r="W229" s="527"/>
    </row>
    <row r="230" spans="20:23" ht="12.75">
      <c r="T230" s="527"/>
      <c r="U230" s="527"/>
      <c r="V230" s="527"/>
      <c r="W230" s="527"/>
    </row>
    <row r="231" spans="20:23" ht="12.75">
      <c r="T231" s="527"/>
      <c r="U231" s="527"/>
      <c r="V231" s="527"/>
      <c r="W231" s="527"/>
    </row>
    <row r="232" spans="20:23" ht="12.75">
      <c r="T232" s="527"/>
      <c r="U232" s="527"/>
      <c r="V232" s="527"/>
      <c r="W232" s="527"/>
    </row>
    <row r="233" spans="20:23" ht="12.75">
      <c r="T233" s="527"/>
      <c r="U233" s="527"/>
      <c r="V233" s="527"/>
      <c r="W233" s="527"/>
    </row>
    <row r="234" spans="20:23" ht="12.75">
      <c r="T234" s="527"/>
      <c r="U234" s="527"/>
      <c r="V234" s="527"/>
      <c r="W234" s="527"/>
    </row>
    <row r="235" spans="20:23" ht="12.75">
      <c r="T235" s="527"/>
      <c r="U235" s="527"/>
      <c r="V235" s="527"/>
      <c r="W235" s="527"/>
    </row>
    <row r="236" spans="20:23" ht="12.75">
      <c r="T236" s="527"/>
      <c r="U236" s="527"/>
      <c r="V236" s="527"/>
      <c r="W236" s="527"/>
    </row>
    <row r="237" spans="20:23" ht="12.75">
      <c r="T237" s="527"/>
      <c r="U237" s="527"/>
      <c r="V237" s="527"/>
      <c r="W237" s="527"/>
    </row>
    <row r="238" spans="20:23" ht="12.75">
      <c r="T238" s="527"/>
      <c r="U238" s="527"/>
      <c r="V238" s="527"/>
      <c r="W238" s="527"/>
    </row>
    <row r="239" spans="20:23" ht="12.75">
      <c r="T239" s="527"/>
      <c r="U239" s="527"/>
      <c r="V239" s="527"/>
      <c r="W239" s="527"/>
    </row>
    <row r="240" spans="20:23" ht="12.75">
      <c r="T240" s="527"/>
      <c r="U240" s="527"/>
      <c r="V240" s="527"/>
      <c r="W240" s="527"/>
    </row>
    <row r="241" spans="20:23" ht="12.75">
      <c r="T241" s="527"/>
      <c r="U241" s="527"/>
      <c r="V241" s="527"/>
      <c r="W241" s="527"/>
    </row>
    <row r="242" spans="20:23" ht="12.75">
      <c r="T242" s="527"/>
      <c r="U242" s="527"/>
      <c r="V242" s="527"/>
      <c r="W242" s="527"/>
    </row>
    <row r="243" spans="20:23" ht="12.75">
      <c r="T243" s="527"/>
      <c r="U243" s="527"/>
      <c r="V243" s="527"/>
      <c r="W243" s="527"/>
    </row>
    <row r="244" spans="20:23" ht="12.75">
      <c r="T244" s="527"/>
      <c r="U244" s="527"/>
      <c r="V244" s="527"/>
      <c r="W244" s="527"/>
    </row>
    <row r="245" spans="20:23" ht="12.75">
      <c r="T245" s="527"/>
      <c r="U245" s="527"/>
      <c r="V245" s="527"/>
      <c r="W245" s="527"/>
    </row>
    <row r="246" spans="20:23" ht="12.75">
      <c r="T246" s="527"/>
      <c r="U246" s="527"/>
      <c r="V246" s="527"/>
      <c r="W246" s="527"/>
    </row>
    <row r="247" spans="20:23" ht="12.75">
      <c r="T247" s="527"/>
      <c r="U247" s="527"/>
      <c r="V247" s="527"/>
      <c r="W247" s="527"/>
    </row>
    <row r="248" spans="20:23" ht="12.75">
      <c r="T248" s="527"/>
      <c r="U248" s="527"/>
      <c r="V248" s="527"/>
      <c r="W248" s="527"/>
    </row>
    <row r="249" spans="20:23" ht="12.75">
      <c r="T249" s="527"/>
      <c r="U249" s="527"/>
      <c r="V249" s="527"/>
      <c r="W249" s="527"/>
    </row>
    <row r="250" spans="20:23" ht="12.75">
      <c r="T250" s="527"/>
      <c r="U250" s="527"/>
      <c r="V250" s="527"/>
      <c r="W250" s="527"/>
    </row>
    <row r="251" spans="20:23" ht="12.75">
      <c r="T251" s="527"/>
      <c r="U251" s="527"/>
      <c r="V251" s="527"/>
      <c r="W251" s="527"/>
    </row>
    <row r="252" spans="20:23" ht="12.75">
      <c r="T252" s="527"/>
      <c r="U252" s="527"/>
      <c r="V252" s="527"/>
      <c r="W252" s="527"/>
    </row>
    <row r="253" spans="20:23" ht="12.75">
      <c r="T253" s="527"/>
      <c r="U253" s="527"/>
      <c r="V253" s="527"/>
      <c r="W253" s="527"/>
    </row>
    <row r="254" spans="20:23" ht="12.75">
      <c r="T254" s="527"/>
      <c r="U254" s="527"/>
      <c r="V254" s="527"/>
      <c r="W254" s="527"/>
    </row>
    <row r="255" spans="20:23" ht="12.75">
      <c r="T255" s="527"/>
      <c r="U255" s="527"/>
      <c r="V255" s="527"/>
      <c r="W255" s="527"/>
    </row>
    <row r="256" spans="20:23" ht="12.75">
      <c r="T256" s="527"/>
      <c r="U256" s="527"/>
      <c r="V256" s="527"/>
      <c r="W256" s="527"/>
    </row>
    <row r="257" spans="20:23" ht="12.75">
      <c r="T257" s="527"/>
      <c r="U257" s="527"/>
      <c r="V257" s="527"/>
      <c r="W257" s="527"/>
    </row>
    <row r="258" spans="20:23" ht="12.75">
      <c r="T258" s="527"/>
      <c r="U258" s="527"/>
      <c r="V258" s="527"/>
      <c r="W258" s="527"/>
    </row>
    <row r="259" spans="20:23" ht="12.75">
      <c r="T259" s="527"/>
      <c r="U259" s="527"/>
      <c r="V259" s="527"/>
      <c r="W259" s="527"/>
    </row>
    <row r="260" spans="20:23" ht="12.75">
      <c r="T260" s="527"/>
      <c r="U260" s="527"/>
      <c r="V260" s="527"/>
      <c r="W260" s="527"/>
    </row>
    <row r="261" spans="20:23" ht="12.75">
      <c r="T261" s="527"/>
      <c r="U261" s="527"/>
      <c r="V261" s="527"/>
      <c r="W261" s="527"/>
    </row>
    <row r="262" spans="20:23" ht="12.75">
      <c r="T262" s="527"/>
      <c r="U262" s="527"/>
      <c r="V262" s="527"/>
      <c r="W262" s="527"/>
    </row>
    <row r="263" spans="20:23" ht="12.75">
      <c r="T263" s="527"/>
      <c r="U263" s="527"/>
      <c r="V263" s="527"/>
      <c r="W263" s="527"/>
    </row>
    <row r="264" spans="20:23" ht="12.75">
      <c r="T264" s="527"/>
      <c r="U264" s="527"/>
      <c r="V264" s="527"/>
      <c r="W264" s="527"/>
    </row>
    <row r="265" spans="20:23" ht="12.75">
      <c r="T265" s="527"/>
      <c r="U265" s="527"/>
      <c r="V265" s="527"/>
      <c r="W265" s="527"/>
    </row>
    <row r="266" spans="20:23" ht="12.75">
      <c r="T266" s="527"/>
      <c r="U266" s="527"/>
      <c r="V266" s="527"/>
      <c r="W266" s="527"/>
    </row>
    <row r="267" spans="20:23" ht="12.75">
      <c r="T267" s="527"/>
      <c r="U267" s="527"/>
      <c r="V267" s="527"/>
      <c r="W267" s="527"/>
    </row>
    <row r="268" spans="20:23" ht="12.75">
      <c r="T268" s="527"/>
      <c r="U268" s="527"/>
      <c r="V268" s="527"/>
      <c r="W268" s="527"/>
    </row>
    <row r="269" spans="20:23" ht="12.75">
      <c r="T269" s="527"/>
      <c r="U269" s="527"/>
      <c r="V269" s="527"/>
      <c r="W269" s="527"/>
    </row>
    <row r="270" spans="20:23" ht="12.75">
      <c r="T270" s="527"/>
      <c r="U270" s="527"/>
      <c r="V270" s="527"/>
      <c r="W270" s="527"/>
    </row>
    <row r="271" spans="20:23" ht="12.75">
      <c r="T271" s="527"/>
      <c r="U271" s="527"/>
      <c r="V271" s="527"/>
      <c r="W271" s="527"/>
    </row>
    <row r="272" spans="20:23" ht="12.75">
      <c r="T272" s="527"/>
      <c r="U272" s="527"/>
      <c r="V272" s="527"/>
      <c r="W272" s="527"/>
    </row>
    <row r="273" spans="20:23" ht="12.75">
      <c r="T273" s="527"/>
      <c r="U273" s="527"/>
      <c r="V273" s="527"/>
      <c r="W273" s="527"/>
    </row>
    <row r="274" spans="20:23" ht="12.75">
      <c r="T274" s="527"/>
      <c r="U274" s="527"/>
      <c r="V274" s="527"/>
      <c r="W274" s="527"/>
    </row>
    <row r="275" spans="20:23" ht="12.75">
      <c r="T275" s="527"/>
      <c r="U275" s="527"/>
      <c r="V275" s="527"/>
      <c r="W275" s="527"/>
    </row>
    <row r="276" spans="20:23" ht="12.75">
      <c r="T276" s="527"/>
      <c r="U276" s="527"/>
      <c r="V276" s="527"/>
      <c r="W276" s="527"/>
    </row>
    <row r="277" spans="20:23" ht="12.75">
      <c r="T277" s="527"/>
      <c r="U277" s="527"/>
      <c r="V277" s="527"/>
      <c r="W277" s="527"/>
    </row>
    <row r="278" spans="20:23" ht="12.75">
      <c r="T278" s="527"/>
      <c r="U278" s="527"/>
      <c r="V278" s="527"/>
      <c r="W278" s="527"/>
    </row>
    <row r="279" spans="20:23" ht="12.75">
      <c r="T279" s="527"/>
      <c r="U279" s="527"/>
      <c r="V279" s="527"/>
      <c r="W279" s="527"/>
    </row>
    <row r="280" spans="20:23" ht="12.75">
      <c r="T280" s="527"/>
      <c r="U280" s="527"/>
      <c r="V280" s="527"/>
      <c r="W280" s="527"/>
    </row>
    <row r="281" spans="20:23" ht="12.75">
      <c r="T281" s="527"/>
      <c r="U281" s="527"/>
      <c r="V281" s="527"/>
      <c r="W281" s="527"/>
    </row>
    <row r="282" spans="20:23" ht="12.75">
      <c r="T282" s="527"/>
      <c r="U282" s="527"/>
      <c r="V282" s="527"/>
      <c r="W282" s="527"/>
    </row>
    <row r="283" spans="20:23" ht="12.75">
      <c r="T283" s="527"/>
      <c r="U283" s="527"/>
      <c r="V283" s="527"/>
      <c r="W283" s="527"/>
    </row>
    <row r="284" spans="20:23" ht="12.75">
      <c r="T284" s="527"/>
      <c r="U284" s="527"/>
      <c r="V284" s="527"/>
      <c r="W284" s="527"/>
    </row>
    <row r="285" spans="20:23" ht="12.75">
      <c r="T285" s="527"/>
      <c r="U285" s="527"/>
      <c r="V285" s="527"/>
      <c r="W285" s="527"/>
    </row>
    <row r="286" spans="20:23" ht="12.75">
      <c r="T286" s="527"/>
      <c r="U286" s="527"/>
      <c r="V286" s="527"/>
      <c r="W286" s="527"/>
    </row>
    <row r="287" spans="20:23" ht="12.75">
      <c r="T287" s="527"/>
      <c r="U287" s="527"/>
      <c r="V287" s="527"/>
      <c r="W287" s="527"/>
    </row>
    <row r="288" spans="20:23" ht="12.75">
      <c r="T288" s="527"/>
      <c r="U288" s="527"/>
      <c r="V288" s="527"/>
      <c r="W288" s="527"/>
    </row>
    <row r="289" spans="20:23" ht="12.75">
      <c r="T289" s="527"/>
      <c r="U289" s="527"/>
      <c r="V289" s="527"/>
      <c r="W289" s="527"/>
    </row>
    <row r="290" spans="20:23" ht="12.75">
      <c r="T290" s="527"/>
      <c r="U290" s="527"/>
      <c r="V290" s="527"/>
      <c r="W290" s="527"/>
    </row>
    <row r="291" spans="20:23" ht="12.75">
      <c r="T291" s="527"/>
      <c r="U291" s="527"/>
      <c r="V291" s="527"/>
      <c r="W291" s="527"/>
    </row>
    <row r="292" spans="20:23" ht="12.75">
      <c r="T292" s="527"/>
      <c r="U292" s="527"/>
      <c r="V292" s="527"/>
      <c r="W292" s="527"/>
    </row>
    <row r="293" spans="20:23" ht="12.75">
      <c r="T293" s="527"/>
      <c r="U293" s="527"/>
      <c r="V293" s="527"/>
      <c r="W293" s="527"/>
    </row>
    <row r="294" spans="20:23" ht="12.75">
      <c r="T294" s="527"/>
      <c r="U294" s="527"/>
      <c r="V294" s="527"/>
      <c r="W294" s="527"/>
    </row>
    <row r="295" spans="20:23" ht="12.75">
      <c r="T295" s="527"/>
      <c r="U295" s="527"/>
      <c r="V295" s="527"/>
      <c r="W295" s="527"/>
    </row>
    <row r="296" spans="20:23" ht="12.75">
      <c r="T296" s="527"/>
      <c r="U296" s="527"/>
      <c r="V296" s="527"/>
      <c r="W296" s="527"/>
    </row>
    <row r="297" spans="20:23" ht="12.75">
      <c r="T297" s="527"/>
      <c r="U297" s="527"/>
      <c r="V297" s="527"/>
      <c r="W297" s="527"/>
    </row>
    <row r="298" spans="20:23" ht="12.75">
      <c r="T298" s="527"/>
      <c r="U298" s="527"/>
      <c r="V298" s="527"/>
      <c r="W298" s="527"/>
    </row>
    <row r="299" spans="20:23" ht="12.75">
      <c r="T299" s="527"/>
      <c r="U299" s="527"/>
      <c r="V299" s="527"/>
      <c r="W299" s="527"/>
    </row>
    <row r="300" spans="20:23" ht="12.75">
      <c r="T300" s="527"/>
      <c r="U300" s="527"/>
      <c r="V300" s="527"/>
      <c r="W300" s="527"/>
    </row>
    <row r="301" spans="20:23" ht="12.75">
      <c r="T301" s="527"/>
      <c r="U301" s="527"/>
      <c r="V301" s="527"/>
      <c r="W301" s="527"/>
    </row>
    <row r="302" spans="20:23" ht="12.75">
      <c r="T302" s="527"/>
      <c r="U302" s="527"/>
      <c r="V302" s="527"/>
      <c r="W302" s="527"/>
    </row>
    <row r="303" spans="20:23" ht="12.75">
      <c r="T303" s="527"/>
      <c r="U303" s="527"/>
      <c r="V303" s="527"/>
      <c r="W303" s="527"/>
    </row>
    <row r="304" spans="20:23" ht="12.75">
      <c r="T304" s="527"/>
      <c r="U304" s="527"/>
      <c r="V304" s="527"/>
      <c r="W304" s="527"/>
    </row>
    <row r="305" spans="20:23" ht="12.75">
      <c r="T305" s="527"/>
      <c r="U305" s="527"/>
      <c r="V305" s="527"/>
      <c r="W305" s="527"/>
    </row>
    <row r="306" spans="20:23" ht="12.75">
      <c r="T306" s="527"/>
      <c r="U306" s="527"/>
      <c r="V306" s="527"/>
      <c r="W306" s="527"/>
    </row>
    <row r="307" spans="20:23" ht="12.75">
      <c r="T307" s="527"/>
      <c r="U307" s="527"/>
      <c r="V307" s="527"/>
      <c r="W307" s="527"/>
    </row>
    <row r="308" spans="20:23" ht="12.75">
      <c r="T308" s="527"/>
      <c r="U308" s="527"/>
      <c r="V308" s="527"/>
      <c r="W308" s="527"/>
    </row>
    <row r="309" spans="20:23" ht="12.75">
      <c r="T309" s="527"/>
      <c r="U309" s="527"/>
      <c r="V309" s="527"/>
      <c r="W309" s="527"/>
    </row>
    <row r="310" spans="20:23" ht="12.75">
      <c r="T310" s="527"/>
      <c r="U310" s="527"/>
      <c r="V310" s="527"/>
      <c r="W310" s="527"/>
    </row>
    <row r="311" spans="20:23" ht="12.75">
      <c r="T311" s="527"/>
      <c r="U311" s="527"/>
      <c r="V311" s="527"/>
      <c r="W311" s="527"/>
    </row>
    <row r="312" spans="20:23" ht="12.75">
      <c r="T312" s="527"/>
      <c r="U312" s="527"/>
      <c r="V312" s="527"/>
      <c r="W312" s="527"/>
    </row>
    <row r="313" spans="20:23" ht="12.75">
      <c r="T313" s="527"/>
      <c r="U313" s="527"/>
      <c r="V313" s="527"/>
      <c r="W313" s="527"/>
    </row>
    <row r="314" spans="20:23" ht="12.75">
      <c r="T314" s="527"/>
      <c r="U314" s="527"/>
      <c r="V314" s="527"/>
      <c r="W314" s="527"/>
    </row>
    <row r="315" spans="20:23" ht="12.75">
      <c r="T315" s="527"/>
      <c r="U315" s="527"/>
      <c r="V315" s="527"/>
      <c r="W315" s="527"/>
    </row>
    <row r="316" spans="20:23" ht="12.75">
      <c r="T316" s="527"/>
      <c r="U316" s="527"/>
      <c r="V316" s="527"/>
      <c r="W316" s="527"/>
    </row>
    <row r="317" spans="20:23" ht="12.75">
      <c r="T317" s="527"/>
      <c r="U317" s="527"/>
      <c r="V317" s="527"/>
      <c r="W317" s="527"/>
    </row>
    <row r="318" spans="20:23" ht="12.75">
      <c r="T318" s="527"/>
      <c r="U318" s="527"/>
      <c r="V318" s="527"/>
      <c r="W318" s="527"/>
    </row>
    <row r="319" spans="20:23" ht="12.75">
      <c r="T319" s="527"/>
      <c r="U319" s="527"/>
      <c r="V319" s="527"/>
      <c r="W319" s="527"/>
    </row>
    <row r="320" spans="20:23" ht="12.75">
      <c r="T320" s="527"/>
      <c r="U320" s="527"/>
      <c r="V320" s="527"/>
      <c r="W320" s="527"/>
    </row>
    <row r="321" spans="20:23" ht="12.75">
      <c r="T321" s="527"/>
      <c r="U321" s="527"/>
      <c r="V321" s="527"/>
      <c r="W321" s="527"/>
    </row>
    <row r="322" spans="20:23" ht="12.75">
      <c r="T322" s="527"/>
      <c r="U322" s="527"/>
      <c r="V322" s="527"/>
      <c r="W322" s="527"/>
    </row>
    <row r="323" spans="20:23" ht="12.75">
      <c r="T323" s="527"/>
      <c r="U323" s="527"/>
      <c r="V323" s="527"/>
      <c r="W323" s="527"/>
    </row>
    <row r="324" spans="20:23" ht="12.75">
      <c r="T324" s="527"/>
      <c r="U324" s="527"/>
      <c r="V324" s="527"/>
      <c r="W324" s="527"/>
    </row>
    <row r="325" spans="20:23" ht="12.75">
      <c r="T325" s="527"/>
      <c r="U325" s="527"/>
      <c r="V325" s="527"/>
      <c r="W325" s="527"/>
    </row>
    <row r="326" spans="20:23" ht="12.75">
      <c r="T326" s="527"/>
      <c r="U326" s="527"/>
      <c r="V326" s="527"/>
      <c r="W326" s="527"/>
    </row>
    <row r="327" spans="20:23" ht="12.75">
      <c r="T327" s="527"/>
      <c r="U327" s="527"/>
      <c r="V327" s="527"/>
      <c r="W327" s="527"/>
    </row>
    <row r="328" spans="20:23" ht="12.75">
      <c r="T328" s="527"/>
      <c r="U328" s="527"/>
      <c r="V328" s="527"/>
      <c r="W328" s="527"/>
    </row>
    <row r="329" spans="20:23" ht="12.75">
      <c r="T329" s="527"/>
      <c r="U329" s="527"/>
      <c r="V329" s="527"/>
      <c r="W329" s="527"/>
    </row>
    <row r="330" spans="20:23" ht="12.75">
      <c r="T330" s="527"/>
      <c r="U330" s="527"/>
      <c r="V330" s="527"/>
      <c r="W330" s="527"/>
    </row>
    <row r="331" spans="20:23" ht="12.75">
      <c r="T331" s="527"/>
      <c r="U331" s="527"/>
      <c r="V331" s="527"/>
      <c r="W331" s="527"/>
    </row>
    <row r="332" spans="20:23" ht="12.75">
      <c r="T332" s="527"/>
      <c r="U332" s="527"/>
      <c r="V332" s="527"/>
      <c r="W332" s="527"/>
    </row>
    <row r="333" spans="20:23" ht="12.75">
      <c r="T333" s="527"/>
      <c r="U333" s="527"/>
      <c r="V333" s="527"/>
      <c r="W333" s="527"/>
    </row>
    <row r="334" spans="20:23" ht="12.75">
      <c r="T334" s="527"/>
      <c r="U334" s="527"/>
      <c r="V334" s="527"/>
      <c r="W334" s="527"/>
    </row>
    <row r="335" spans="20:23" ht="12.75">
      <c r="T335" s="527"/>
      <c r="U335" s="527"/>
      <c r="V335" s="527"/>
      <c r="W335" s="527"/>
    </row>
    <row r="336" spans="20:23" ht="12.75">
      <c r="T336" s="527"/>
      <c r="U336" s="527"/>
      <c r="V336" s="527"/>
      <c r="W336" s="527"/>
    </row>
    <row r="337" spans="20:23" ht="12.75">
      <c r="T337" s="527"/>
      <c r="U337" s="527"/>
      <c r="V337" s="527"/>
      <c r="W337" s="527"/>
    </row>
    <row r="338" spans="20:23" ht="12.75">
      <c r="T338" s="527"/>
      <c r="U338" s="527"/>
      <c r="V338" s="527"/>
      <c r="W338" s="527"/>
    </row>
    <row r="339" spans="20:23" ht="12.75">
      <c r="T339" s="527"/>
      <c r="U339" s="527"/>
      <c r="V339" s="527"/>
      <c r="W339" s="527"/>
    </row>
    <row r="340" spans="20:23" ht="12.75">
      <c r="T340" s="527"/>
      <c r="U340" s="527"/>
      <c r="V340" s="527"/>
      <c r="W340" s="527"/>
    </row>
    <row r="341" spans="20:23" ht="12.75">
      <c r="T341" s="527"/>
      <c r="U341" s="527"/>
      <c r="V341" s="527"/>
      <c r="W341" s="527"/>
    </row>
    <row r="342" spans="20:23" ht="12.75">
      <c r="T342" s="527"/>
      <c r="U342" s="527"/>
      <c r="V342" s="527"/>
      <c r="W342" s="527"/>
    </row>
    <row r="343" spans="20:23" ht="12.75">
      <c r="T343" s="527"/>
      <c r="U343" s="527"/>
      <c r="V343" s="527"/>
      <c r="W343" s="527"/>
    </row>
    <row r="344" spans="20:23" ht="12.75">
      <c r="T344" s="527"/>
      <c r="U344" s="527"/>
      <c r="V344" s="527"/>
      <c r="W344" s="527"/>
    </row>
    <row r="345" spans="20:23" ht="12.75">
      <c r="T345" s="527"/>
      <c r="U345" s="527"/>
      <c r="V345" s="527"/>
      <c r="W345" s="527"/>
    </row>
    <row r="346" spans="20:23" ht="12.75">
      <c r="T346" s="527"/>
      <c r="U346" s="527"/>
      <c r="V346" s="527"/>
      <c r="W346" s="527"/>
    </row>
    <row r="347" spans="20:23" ht="12.75">
      <c r="T347" s="527"/>
      <c r="U347" s="527"/>
      <c r="V347" s="527"/>
      <c r="W347" s="527"/>
    </row>
    <row r="348" spans="20:23" ht="12.75">
      <c r="T348" s="527"/>
      <c r="U348" s="527"/>
      <c r="V348" s="527"/>
      <c r="W348" s="527"/>
    </row>
    <row r="349" spans="20:23" ht="12.75">
      <c r="T349" s="527"/>
      <c r="U349" s="527"/>
      <c r="V349" s="527"/>
      <c r="W349" s="527"/>
    </row>
    <row r="350" spans="20:23" ht="12.75">
      <c r="T350" s="527"/>
      <c r="U350" s="527"/>
      <c r="V350" s="527"/>
      <c r="W350" s="527"/>
    </row>
    <row r="351" spans="20:23" ht="12.75">
      <c r="T351" s="527"/>
      <c r="U351" s="527"/>
      <c r="V351" s="527"/>
      <c r="W351" s="527"/>
    </row>
    <row r="352" spans="20:23" ht="12.75">
      <c r="T352" s="527"/>
      <c r="U352" s="527"/>
      <c r="V352" s="527"/>
      <c r="W352" s="527"/>
    </row>
    <row r="353" spans="20:23" ht="12.75">
      <c r="T353" s="527"/>
      <c r="U353" s="527"/>
      <c r="V353" s="527"/>
      <c r="W353" s="527"/>
    </row>
    <row r="354" spans="20:23" ht="12.75">
      <c r="T354" s="527"/>
      <c r="U354" s="527"/>
      <c r="V354" s="527"/>
      <c r="W354" s="527"/>
    </row>
    <row r="355" spans="20:23" ht="12.75">
      <c r="T355" s="527"/>
      <c r="U355" s="527"/>
      <c r="V355" s="527"/>
      <c r="W355" s="527"/>
    </row>
    <row r="356" spans="20:23" ht="12.75">
      <c r="T356" s="527"/>
      <c r="U356" s="527"/>
      <c r="V356" s="527"/>
      <c r="W356" s="527"/>
    </row>
    <row r="357" spans="20:23" ht="12.75">
      <c r="T357" s="527"/>
      <c r="U357" s="527"/>
      <c r="V357" s="527"/>
      <c r="W357" s="527"/>
    </row>
    <row r="358" spans="20:23" ht="12.75">
      <c r="T358" s="527"/>
      <c r="U358" s="527"/>
      <c r="V358" s="527"/>
      <c r="W358" s="527"/>
    </row>
    <row r="359" spans="20:23" ht="12.75">
      <c r="T359" s="527"/>
      <c r="U359" s="527"/>
      <c r="V359" s="527"/>
      <c r="W359" s="527"/>
    </row>
    <row r="360" spans="20:23" ht="12.75">
      <c r="T360" s="527"/>
      <c r="U360" s="527"/>
      <c r="V360" s="527"/>
      <c r="W360" s="527"/>
    </row>
    <row r="361" spans="20:23" ht="12.75">
      <c r="T361" s="527"/>
      <c r="U361" s="527"/>
      <c r="V361" s="527"/>
      <c r="W361" s="527"/>
    </row>
    <row r="362" spans="20:23" ht="12.75">
      <c r="T362" s="527"/>
      <c r="U362" s="527"/>
      <c r="V362" s="527"/>
      <c r="W362" s="527"/>
    </row>
    <row r="363" spans="20:23" ht="12.75">
      <c r="T363" s="527"/>
      <c r="U363" s="527"/>
      <c r="V363" s="527"/>
      <c r="W363" s="527"/>
    </row>
    <row r="364" spans="20:23" ht="12.75">
      <c r="T364" s="527"/>
      <c r="U364" s="527"/>
      <c r="V364" s="527"/>
      <c r="W364" s="527"/>
    </row>
    <row r="365" spans="20:23" ht="12.75">
      <c r="T365" s="527"/>
      <c r="U365" s="527"/>
      <c r="V365" s="527"/>
      <c r="W365" s="527"/>
    </row>
    <row r="366" spans="20:23" ht="12.75">
      <c r="T366" s="527"/>
      <c r="U366" s="527"/>
      <c r="V366" s="527"/>
      <c r="W366" s="527"/>
    </row>
    <row r="367" spans="20:23" ht="12.75">
      <c r="T367" s="527"/>
      <c r="U367" s="527"/>
      <c r="V367" s="527"/>
      <c r="W367" s="527"/>
    </row>
    <row r="368" spans="20:23" ht="12.75">
      <c r="T368" s="527"/>
      <c r="U368" s="527"/>
      <c r="V368" s="527"/>
      <c r="W368" s="527"/>
    </row>
    <row r="369" spans="20:23" ht="12.75">
      <c r="T369" s="527"/>
      <c r="U369" s="527"/>
      <c r="V369" s="527"/>
      <c r="W369" s="527"/>
    </row>
    <row r="370" spans="20:23" ht="12.75">
      <c r="T370" s="527"/>
      <c r="U370" s="527"/>
      <c r="V370" s="527"/>
      <c r="W370" s="527"/>
    </row>
    <row r="371" spans="20:23" ht="12.75">
      <c r="T371" s="527"/>
      <c r="U371" s="527"/>
      <c r="V371" s="527"/>
      <c r="W371" s="527"/>
    </row>
    <row r="372" spans="20:23" ht="12.75">
      <c r="T372" s="527"/>
      <c r="U372" s="527"/>
      <c r="V372" s="527"/>
      <c r="W372" s="527"/>
    </row>
    <row r="373" spans="20:23" ht="12.75">
      <c r="T373" s="527"/>
      <c r="U373" s="527"/>
      <c r="V373" s="527"/>
      <c r="W373" s="527"/>
    </row>
    <row r="374" spans="20:23" ht="12.75">
      <c r="T374" s="527"/>
      <c r="U374" s="527"/>
      <c r="V374" s="527"/>
      <c r="W374" s="527"/>
    </row>
    <row r="375" spans="20:23" ht="12.75">
      <c r="T375" s="527"/>
      <c r="U375" s="527"/>
      <c r="V375" s="527"/>
      <c r="W375" s="527"/>
    </row>
    <row r="376" spans="20:23" ht="12.75">
      <c r="T376" s="527"/>
      <c r="U376" s="527"/>
      <c r="V376" s="527"/>
      <c r="W376" s="527"/>
    </row>
    <row r="377" spans="20:23" ht="12.75">
      <c r="T377" s="527"/>
      <c r="U377" s="527"/>
      <c r="V377" s="527"/>
      <c r="W377" s="527"/>
    </row>
    <row r="378" spans="20:23" ht="12.75">
      <c r="T378" s="527"/>
      <c r="U378" s="527"/>
      <c r="V378" s="527"/>
      <c r="W378" s="527"/>
    </row>
    <row r="379" spans="20:23" ht="12.75">
      <c r="T379" s="527"/>
      <c r="U379" s="527"/>
      <c r="V379" s="527"/>
      <c r="W379" s="527"/>
    </row>
    <row r="380" spans="20:23" ht="12.75">
      <c r="T380" s="527"/>
      <c r="U380" s="527"/>
      <c r="V380" s="527"/>
      <c r="W380" s="527"/>
    </row>
    <row r="381" spans="20:23" ht="12.75">
      <c r="T381" s="527"/>
      <c r="U381" s="527"/>
      <c r="V381" s="527"/>
      <c r="W381" s="527"/>
    </row>
    <row r="382" spans="20:23" ht="12.75">
      <c r="T382" s="527"/>
      <c r="U382" s="527"/>
      <c r="V382" s="527"/>
      <c r="W382" s="527"/>
    </row>
    <row r="383" spans="20:23" ht="12.75">
      <c r="T383" s="527"/>
      <c r="U383" s="527"/>
      <c r="V383" s="527"/>
      <c r="W383" s="527"/>
    </row>
    <row r="384" spans="20:23" ht="12.75">
      <c r="T384" s="527"/>
      <c r="U384" s="527"/>
      <c r="V384" s="527"/>
      <c r="W384" s="527"/>
    </row>
    <row r="385" spans="20:23" ht="12.75">
      <c r="T385" s="527"/>
      <c r="U385" s="527"/>
      <c r="V385" s="527"/>
      <c r="W385" s="527"/>
    </row>
    <row r="386" spans="20:23" ht="12.75">
      <c r="T386" s="527"/>
      <c r="U386" s="527"/>
      <c r="V386" s="527"/>
      <c r="W386" s="527"/>
    </row>
    <row r="387" spans="20:23" ht="12.75">
      <c r="T387" s="527"/>
      <c r="U387" s="527"/>
      <c r="V387" s="527"/>
      <c r="W387" s="527"/>
    </row>
    <row r="388" spans="20:23" ht="12.75">
      <c r="T388" s="527"/>
      <c r="U388" s="527"/>
      <c r="V388" s="527"/>
      <c r="W388" s="527"/>
    </row>
    <row r="389" spans="20:23" ht="12.75">
      <c r="T389" s="527"/>
      <c r="U389" s="527"/>
      <c r="V389" s="527"/>
      <c r="W389" s="527"/>
    </row>
    <row r="390" spans="20:23" ht="12.75">
      <c r="T390" s="527"/>
      <c r="U390" s="527"/>
      <c r="V390" s="527"/>
      <c r="W390" s="527"/>
    </row>
    <row r="391" spans="20:23" ht="12.75">
      <c r="T391" s="527"/>
      <c r="U391" s="527"/>
      <c r="V391" s="527"/>
      <c r="W391" s="527"/>
    </row>
    <row r="392" spans="20:23" ht="12.75">
      <c r="T392" s="527"/>
      <c r="U392" s="527"/>
      <c r="V392" s="527"/>
      <c r="W392" s="527"/>
    </row>
    <row r="393" spans="20:23" ht="12.75">
      <c r="T393" s="527"/>
      <c r="U393" s="527"/>
      <c r="V393" s="527"/>
      <c r="W393" s="527"/>
    </row>
    <row r="394" spans="20:23" ht="12.75">
      <c r="T394" s="527"/>
      <c r="U394" s="527"/>
      <c r="V394" s="527"/>
      <c r="W394" s="527"/>
    </row>
    <row r="395" spans="20:23" ht="12.75">
      <c r="T395" s="527"/>
      <c r="U395" s="527"/>
      <c r="V395" s="527"/>
      <c r="W395" s="527"/>
    </row>
    <row r="396" spans="20:23" ht="12.75">
      <c r="T396" s="527"/>
      <c r="U396" s="527"/>
      <c r="V396" s="527"/>
      <c r="W396" s="527"/>
    </row>
    <row r="397" spans="20:23" ht="12.75">
      <c r="T397" s="527"/>
      <c r="U397" s="527"/>
      <c r="V397" s="527"/>
      <c r="W397" s="527"/>
    </row>
    <row r="398" spans="20:23" ht="12.75">
      <c r="T398" s="527"/>
      <c r="U398" s="527"/>
      <c r="V398" s="527"/>
      <c r="W398" s="527"/>
    </row>
    <row r="399" spans="20:23" ht="12.75">
      <c r="T399" s="527"/>
      <c r="U399" s="527"/>
      <c r="V399" s="527"/>
      <c r="W399" s="527"/>
    </row>
    <row r="400" spans="20:23" ht="12.75">
      <c r="T400" s="527"/>
      <c r="U400" s="527"/>
      <c r="V400" s="527"/>
      <c r="W400" s="527"/>
    </row>
    <row r="401" spans="20:23" ht="12.75">
      <c r="T401" s="527"/>
      <c r="U401" s="527"/>
      <c r="V401" s="527"/>
      <c r="W401" s="527"/>
    </row>
    <row r="402" spans="20:23" ht="12.75">
      <c r="T402" s="527"/>
      <c r="U402" s="527"/>
      <c r="V402" s="527"/>
      <c r="W402" s="527"/>
    </row>
    <row r="403" spans="20:23" ht="12.75">
      <c r="T403" s="527"/>
      <c r="U403" s="527"/>
      <c r="V403" s="527"/>
      <c r="W403" s="527"/>
    </row>
    <row r="404" spans="20:23" ht="12.75">
      <c r="T404" s="527"/>
      <c r="U404" s="527"/>
      <c r="V404" s="527"/>
      <c r="W404" s="527"/>
    </row>
    <row r="405" spans="20:23" ht="12.75">
      <c r="T405" s="527"/>
      <c r="U405" s="527"/>
      <c r="V405" s="527"/>
      <c r="W405" s="527"/>
    </row>
    <row r="406" spans="20:23" ht="12.75">
      <c r="T406" s="527"/>
      <c r="U406" s="527"/>
      <c r="V406" s="527"/>
      <c r="W406" s="527"/>
    </row>
    <row r="407" spans="20:23" ht="12.75">
      <c r="T407" s="527"/>
      <c r="U407" s="527"/>
      <c r="V407" s="527"/>
      <c r="W407" s="527"/>
    </row>
    <row r="408" spans="20:23" ht="12.75">
      <c r="T408" s="527"/>
      <c r="U408" s="527"/>
      <c r="V408" s="527"/>
      <c r="W408" s="527"/>
    </row>
    <row r="409" spans="20:23" ht="12.75">
      <c r="T409" s="527"/>
      <c r="U409" s="527"/>
      <c r="V409" s="527"/>
      <c r="W409" s="527"/>
    </row>
    <row r="410" spans="20:23" ht="12.75">
      <c r="T410" s="527"/>
      <c r="U410" s="527"/>
      <c r="V410" s="527"/>
      <c r="W410" s="527"/>
    </row>
    <row r="411" spans="20:23" ht="12.75">
      <c r="T411" s="527"/>
      <c r="U411" s="527"/>
      <c r="V411" s="527"/>
      <c r="W411" s="527"/>
    </row>
    <row r="412" spans="20:23" ht="12.75">
      <c r="T412" s="527"/>
      <c r="U412" s="527"/>
      <c r="V412" s="527"/>
      <c r="W412" s="527"/>
    </row>
    <row r="413" spans="20:23" ht="12.75">
      <c r="T413" s="527"/>
      <c r="U413" s="527"/>
      <c r="V413" s="527"/>
      <c r="W413" s="527"/>
    </row>
    <row r="414" spans="20:23" ht="12.75">
      <c r="T414" s="527"/>
      <c r="U414" s="527"/>
      <c r="V414" s="527"/>
      <c r="W414" s="527"/>
    </row>
    <row r="415" spans="20:23" ht="12.75">
      <c r="T415" s="527"/>
      <c r="U415" s="527"/>
      <c r="V415" s="527"/>
      <c r="W415" s="527"/>
    </row>
    <row r="416" spans="20:23" ht="12.75">
      <c r="T416" s="527"/>
      <c r="U416" s="527"/>
      <c r="V416" s="527"/>
      <c r="W416" s="527"/>
    </row>
    <row r="417" spans="20:23" ht="12.75">
      <c r="T417" s="527"/>
      <c r="U417" s="527"/>
      <c r="V417" s="527"/>
      <c r="W417" s="527"/>
    </row>
    <row r="418" spans="20:23" ht="12.75">
      <c r="T418" s="527"/>
      <c r="U418" s="527"/>
      <c r="V418" s="527"/>
      <c r="W418" s="527"/>
    </row>
    <row r="419" spans="20:23" ht="12.75">
      <c r="T419" s="527"/>
      <c r="U419" s="527"/>
      <c r="V419" s="527"/>
      <c r="W419" s="527"/>
    </row>
    <row r="420" spans="20:23" ht="12.75">
      <c r="T420" s="527"/>
      <c r="U420" s="527"/>
      <c r="V420" s="527"/>
      <c r="W420" s="527"/>
    </row>
    <row r="421" spans="20:23" ht="12.75">
      <c r="T421" s="527"/>
      <c r="U421" s="527"/>
      <c r="V421" s="527"/>
      <c r="W421" s="527"/>
    </row>
    <row r="422" spans="20:23" ht="12.75">
      <c r="T422" s="527"/>
      <c r="U422" s="527"/>
      <c r="V422" s="527"/>
      <c r="W422" s="527"/>
    </row>
    <row r="423" spans="20:23" ht="12.75">
      <c r="T423" s="527"/>
      <c r="U423" s="527"/>
      <c r="V423" s="527"/>
      <c r="W423" s="527"/>
    </row>
    <row r="424" spans="20:23" ht="12.75">
      <c r="T424" s="527"/>
      <c r="U424" s="527"/>
      <c r="V424" s="527"/>
      <c r="W424" s="527"/>
    </row>
    <row r="425" spans="20:23" ht="12.75">
      <c r="T425" s="527"/>
      <c r="U425" s="527"/>
      <c r="V425" s="527"/>
      <c r="W425" s="527"/>
    </row>
    <row r="426" spans="20:23" ht="12.75">
      <c r="T426" s="527"/>
      <c r="U426" s="527"/>
      <c r="V426" s="527"/>
      <c r="W426" s="527"/>
    </row>
    <row r="427" spans="20:23" ht="12.75">
      <c r="T427" s="527"/>
      <c r="U427" s="527"/>
      <c r="V427" s="527"/>
      <c r="W427" s="527"/>
    </row>
    <row r="428" spans="20:23" ht="12.75">
      <c r="T428" s="527"/>
      <c r="U428" s="527"/>
      <c r="V428" s="527"/>
      <c r="W428" s="527"/>
    </row>
    <row r="429" spans="20:23" ht="12.75">
      <c r="T429" s="527"/>
      <c r="U429" s="527"/>
      <c r="V429" s="527"/>
      <c r="W429" s="527"/>
    </row>
    <row r="430" spans="20:23" ht="12.75">
      <c r="T430" s="527"/>
      <c r="U430" s="527"/>
      <c r="V430" s="527"/>
      <c r="W430" s="527"/>
    </row>
    <row r="431" spans="20:23" ht="12.75">
      <c r="T431" s="527"/>
      <c r="U431" s="527"/>
      <c r="V431" s="527"/>
      <c r="W431" s="527"/>
    </row>
    <row r="432" spans="20:23" ht="12.75">
      <c r="T432" s="527"/>
      <c r="U432" s="527"/>
      <c r="V432" s="527"/>
      <c r="W432" s="527"/>
    </row>
    <row r="433" spans="20:23" ht="12.75">
      <c r="T433" s="527"/>
      <c r="U433" s="527"/>
      <c r="V433" s="527"/>
      <c r="W433" s="527"/>
    </row>
    <row r="434" spans="20:23" ht="12.75">
      <c r="T434" s="527"/>
      <c r="U434" s="527"/>
      <c r="V434" s="527"/>
      <c r="W434" s="527"/>
    </row>
    <row r="435" spans="20:23" ht="12.75">
      <c r="T435" s="527"/>
      <c r="U435" s="527"/>
      <c r="V435" s="527"/>
      <c r="W435" s="527"/>
    </row>
    <row r="436" spans="20:23" ht="12.75">
      <c r="T436" s="527"/>
      <c r="U436" s="527"/>
      <c r="V436" s="527"/>
      <c r="W436" s="527"/>
    </row>
    <row r="437" spans="20:23" ht="12.75">
      <c r="T437" s="527"/>
      <c r="U437" s="527"/>
      <c r="V437" s="527"/>
      <c r="W437" s="527"/>
    </row>
    <row r="438" spans="20:23" ht="12.75">
      <c r="T438" s="527"/>
      <c r="U438" s="527"/>
      <c r="V438" s="527"/>
      <c r="W438" s="527"/>
    </row>
    <row r="439" spans="20:23" ht="12.75">
      <c r="T439" s="527"/>
      <c r="U439" s="527"/>
      <c r="V439" s="527"/>
      <c r="W439" s="527"/>
    </row>
    <row r="440" spans="20:23" ht="12.75">
      <c r="T440" s="527"/>
      <c r="U440" s="527"/>
      <c r="V440" s="527"/>
      <c r="W440" s="527"/>
    </row>
    <row r="441" spans="20:23" ht="12.75">
      <c r="T441" s="527"/>
      <c r="U441" s="527"/>
      <c r="V441" s="527"/>
      <c r="W441" s="527"/>
    </row>
    <row r="442" spans="20:23" ht="12.75">
      <c r="T442" s="527"/>
      <c r="U442" s="527"/>
      <c r="V442" s="527"/>
      <c r="W442" s="527"/>
    </row>
    <row r="443" spans="20:23" ht="12.75">
      <c r="T443" s="527"/>
      <c r="U443" s="527"/>
      <c r="V443" s="527"/>
      <c r="W443" s="527"/>
    </row>
    <row r="444" spans="20:23" ht="12.75">
      <c r="T444" s="527"/>
      <c r="U444" s="527"/>
      <c r="V444" s="527"/>
      <c r="W444" s="527"/>
    </row>
    <row r="445" spans="20:23" ht="12.75">
      <c r="T445" s="527"/>
      <c r="U445" s="527"/>
      <c r="V445" s="527"/>
      <c r="W445" s="527"/>
    </row>
    <row r="446" spans="20:23" ht="12.75">
      <c r="T446" s="527"/>
      <c r="U446" s="527"/>
      <c r="V446" s="527"/>
      <c r="W446" s="527"/>
    </row>
    <row r="447" spans="20:23" ht="12.75">
      <c r="T447" s="527"/>
      <c r="U447" s="527"/>
      <c r="V447" s="527"/>
      <c r="W447" s="527"/>
    </row>
    <row r="448" spans="20:23" ht="12.75">
      <c r="T448" s="527"/>
      <c r="U448" s="527"/>
      <c r="V448" s="527"/>
      <c r="W448" s="527"/>
    </row>
    <row r="449" spans="20:23" ht="12.75">
      <c r="T449" s="527"/>
      <c r="U449" s="527"/>
      <c r="V449" s="527"/>
      <c r="W449" s="527"/>
    </row>
    <row r="450" spans="20:23" ht="12.75">
      <c r="T450" s="527"/>
      <c r="U450" s="527"/>
      <c r="V450" s="527"/>
      <c r="W450" s="527"/>
    </row>
    <row r="451" spans="20:23" ht="12.75">
      <c r="T451" s="527"/>
      <c r="U451" s="527"/>
      <c r="V451" s="527"/>
      <c r="W451" s="527"/>
    </row>
    <row r="452" spans="20:23" ht="12.75">
      <c r="T452" s="527"/>
      <c r="U452" s="527"/>
      <c r="V452" s="527"/>
      <c r="W452" s="527"/>
    </row>
    <row r="453" spans="20:23" ht="12.75">
      <c r="T453" s="527"/>
      <c r="U453" s="527"/>
      <c r="V453" s="527"/>
      <c r="W453" s="527"/>
    </row>
    <row r="454" spans="20:23" ht="12.75">
      <c r="T454" s="527"/>
      <c r="U454" s="527"/>
      <c r="V454" s="527"/>
      <c r="W454" s="527"/>
    </row>
    <row r="455" spans="20:23" ht="12.75">
      <c r="T455" s="527"/>
      <c r="U455" s="527"/>
      <c r="V455" s="527"/>
      <c r="W455" s="527"/>
    </row>
    <row r="456" spans="20:23" ht="12.75">
      <c r="T456" s="527"/>
      <c r="U456" s="527"/>
      <c r="V456" s="527"/>
      <c r="W456" s="527"/>
    </row>
    <row r="457" spans="20:23" ht="12.75">
      <c r="T457" s="527"/>
      <c r="U457" s="527"/>
      <c r="V457" s="527"/>
      <c r="W457" s="527"/>
    </row>
    <row r="458" spans="20:23" ht="12.75">
      <c r="T458" s="527"/>
      <c r="U458" s="527"/>
      <c r="V458" s="527"/>
      <c r="W458" s="527"/>
    </row>
    <row r="459" spans="20:23" ht="12.75">
      <c r="T459" s="527"/>
      <c r="U459" s="527"/>
      <c r="V459" s="527"/>
      <c r="W459" s="527"/>
    </row>
    <row r="460" spans="20:23" ht="12.75">
      <c r="T460" s="527"/>
      <c r="U460" s="527"/>
      <c r="V460" s="527"/>
      <c r="W460" s="527"/>
    </row>
    <row r="461" spans="20:23" ht="12.75">
      <c r="T461" s="527"/>
      <c r="U461" s="527"/>
      <c r="V461" s="527"/>
      <c r="W461" s="527"/>
    </row>
    <row r="462" spans="20:23" ht="12.75">
      <c r="T462" s="527"/>
      <c r="U462" s="527"/>
      <c r="V462" s="527"/>
      <c r="W462" s="527"/>
    </row>
    <row r="463" spans="20:23" ht="12.75">
      <c r="T463" s="527"/>
      <c r="U463" s="527"/>
      <c r="V463" s="527"/>
      <c r="W463" s="527"/>
    </row>
    <row r="464" spans="20:23" ht="12.75">
      <c r="T464" s="527"/>
      <c r="U464" s="527"/>
      <c r="V464" s="527"/>
      <c r="W464" s="527"/>
    </row>
    <row r="465" spans="20:23" ht="12.75">
      <c r="T465" s="527"/>
      <c r="U465" s="527"/>
      <c r="V465" s="527"/>
      <c r="W465" s="527"/>
    </row>
    <row r="466" spans="20:23" ht="12.75">
      <c r="T466" s="527"/>
      <c r="U466" s="527"/>
      <c r="V466" s="527"/>
      <c r="W466" s="527"/>
    </row>
    <row r="467" spans="20:23" ht="12.75">
      <c r="T467" s="527"/>
      <c r="U467" s="527"/>
      <c r="V467" s="527"/>
      <c r="W467" s="527"/>
    </row>
    <row r="468" spans="20:23" ht="12.75">
      <c r="T468" s="527"/>
      <c r="U468" s="527"/>
      <c r="V468" s="527"/>
      <c r="W468" s="527"/>
    </row>
    <row r="469" spans="20:23" ht="12.75">
      <c r="T469" s="527"/>
      <c r="U469" s="527"/>
      <c r="V469" s="527"/>
      <c r="W469" s="527"/>
    </row>
    <row r="470" spans="20:23" ht="12.75">
      <c r="T470" s="527"/>
      <c r="U470" s="527"/>
      <c r="V470" s="527"/>
      <c r="W470" s="527"/>
    </row>
    <row r="471" spans="20:23" ht="12.75">
      <c r="T471" s="527"/>
      <c r="U471" s="527"/>
      <c r="V471" s="527"/>
      <c r="W471" s="527"/>
    </row>
    <row r="472" spans="20:23" ht="12.75">
      <c r="T472" s="527"/>
      <c r="U472" s="527"/>
      <c r="V472" s="527"/>
      <c r="W472" s="527"/>
    </row>
    <row r="473" spans="20:23" ht="12.75">
      <c r="T473" s="527"/>
      <c r="U473" s="527"/>
      <c r="V473" s="527"/>
      <c r="W473" s="527"/>
    </row>
    <row r="474" spans="20:23" ht="12.75">
      <c r="T474" s="527"/>
      <c r="U474" s="527"/>
      <c r="V474" s="527"/>
      <c r="W474" s="527"/>
    </row>
    <row r="475" spans="20:23" ht="12.75">
      <c r="T475" s="527"/>
      <c r="U475" s="527"/>
      <c r="V475" s="527"/>
      <c r="W475" s="527"/>
    </row>
    <row r="476" spans="20:23" ht="12.75">
      <c r="T476" s="527"/>
      <c r="U476" s="527"/>
      <c r="V476" s="527"/>
      <c r="W476" s="527"/>
    </row>
    <row r="477" spans="20:23" ht="12.75">
      <c r="T477" s="527"/>
      <c r="U477" s="527"/>
      <c r="V477" s="527"/>
      <c r="W477" s="527"/>
    </row>
    <row r="478" spans="20:23" ht="12.75">
      <c r="T478" s="527"/>
      <c r="U478" s="527"/>
      <c r="V478" s="527"/>
      <c r="W478" s="527"/>
    </row>
    <row r="479" spans="20:23" ht="12.75">
      <c r="T479" s="527"/>
      <c r="U479" s="527"/>
      <c r="V479" s="527"/>
      <c r="W479" s="527"/>
    </row>
    <row r="480" spans="20:23" ht="12.75">
      <c r="T480" s="527"/>
      <c r="U480" s="527"/>
      <c r="V480" s="527"/>
      <c r="W480" s="527"/>
    </row>
    <row r="481" spans="20:23" ht="12.75">
      <c r="T481" s="527"/>
      <c r="U481" s="527"/>
      <c r="V481" s="527"/>
      <c r="W481" s="527"/>
    </row>
    <row r="482" spans="20:23" ht="12.75">
      <c r="T482" s="527"/>
      <c r="U482" s="527"/>
      <c r="V482" s="527"/>
      <c r="W482" s="527"/>
    </row>
    <row r="483" spans="20:23" ht="12.75">
      <c r="T483" s="527"/>
      <c r="U483" s="527"/>
      <c r="V483" s="527"/>
      <c r="W483" s="527"/>
    </row>
    <row r="484" spans="20:23" ht="12.75">
      <c r="T484" s="527"/>
      <c r="U484" s="527"/>
      <c r="V484" s="527"/>
      <c r="W484" s="527"/>
    </row>
    <row r="485" spans="20:23" ht="12.75">
      <c r="T485" s="527"/>
      <c r="U485" s="527"/>
      <c r="V485" s="527"/>
      <c r="W485" s="527"/>
    </row>
    <row r="486" spans="20:23" ht="12.75">
      <c r="T486" s="527"/>
      <c r="U486" s="527"/>
      <c r="V486" s="527"/>
      <c r="W486" s="527"/>
    </row>
    <row r="487" spans="20:23" ht="12.75">
      <c r="T487" s="527"/>
      <c r="U487" s="527"/>
      <c r="V487" s="527"/>
      <c r="W487" s="527"/>
    </row>
    <row r="488" spans="20:23" ht="12.75">
      <c r="T488" s="527"/>
      <c r="U488" s="527"/>
      <c r="V488" s="527"/>
      <c r="W488" s="527"/>
    </row>
    <row r="489" spans="20:23" ht="12.75">
      <c r="T489" s="527"/>
      <c r="U489" s="527"/>
      <c r="V489" s="527"/>
      <c r="W489" s="527"/>
    </row>
    <row r="490" spans="20:23" ht="12.75">
      <c r="T490" s="527"/>
      <c r="U490" s="527"/>
      <c r="V490" s="527"/>
      <c r="W490" s="527"/>
    </row>
    <row r="491" spans="20:23" ht="12.75">
      <c r="T491" s="527"/>
      <c r="U491" s="527"/>
      <c r="V491" s="527"/>
      <c r="W491" s="527"/>
    </row>
    <row r="492" spans="20:23" ht="12.75">
      <c r="T492" s="527"/>
      <c r="U492" s="527"/>
      <c r="V492" s="527"/>
      <c r="W492" s="527"/>
    </row>
    <row r="493" spans="20:23" ht="12.75">
      <c r="T493" s="527"/>
      <c r="U493" s="527"/>
      <c r="V493" s="527"/>
      <c r="W493" s="527"/>
    </row>
    <row r="494" spans="20:23" ht="12.75">
      <c r="T494" s="527"/>
      <c r="U494" s="527"/>
      <c r="V494" s="527"/>
      <c r="W494" s="527"/>
    </row>
    <row r="495" spans="20:23" ht="12.75">
      <c r="T495" s="527"/>
      <c r="U495" s="527"/>
      <c r="V495" s="527"/>
      <c r="W495" s="527"/>
    </row>
    <row r="496" spans="20:23" ht="12.75">
      <c r="T496" s="527"/>
      <c r="U496" s="527"/>
      <c r="V496" s="527"/>
      <c r="W496" s="527"/>
    </row>
    <row r="497" spans="20:23" ht="12.75">
      <c r="T497" s="527"/>
      <c r="U497" s="527"/>
      <c r="V497" s="527"/>
      <c r="W497" s="527"/>
    </row>
    <row r="498" spans="20:23" ht="12.75">
      <c r="T498" s="527"/>
      <c r="U498" s="527"/>
      <c r="V498" s="527"/>
      <c r="W498" s="527"/>
    </row>
    <row r="499" spans="20:23" ht="12.75">
      <c r="T499" s="527"/>
      <c r="U499" s="527"/>
      <c r="V499" s="527"/>
      <c r="W499" s="527"/>
    </row>
    <row r="500" spans="20:23" ht="12.75">
      <c r="T500" s="527"/>
      <c r="U500" s="527"/>
      <c r="V500" s="527"/>
      <c r="W500" s="527"/>
    </row>
    <row r="501" spans="20:23" ht="12.75">
      <c r="T501" s="527"/>
      <c r="U501" s="527"/>
      <c r="V501" s="527"/>
      <c r="W501" s="527"/>
    </row>
    <row r="502" spans="20:23" ht="12.75">
      <c r="T502" s="527"/>
      <c r="U502" s="527"/>
      <c r="V502" s="527"/>
      <c r="W502" s="527"/>
    </row>
    <row r="503" spans="20:23" ht="12.75">
      <c r="T503" s="527"/>
      <c r="U503" s="527"/>
      <c r="V503" s="527"/>
      <c r="W503" s="527"/>
    </row>
    <row r="504" spans="20:23" ht="12.75">
      <c r="T504" s="527"/>
      <c r="U504" s="527"/>
      <c r="V504" s="527"/>
      <c r="W504" s="527"/>
    </row>
    <row r="505" spans="20:23" ht="12.75">
      <c r="T505" s="527"/>
      <c r="U505" s="527"/>
      <c r="V505" s="527"/>
      <c r="W505" s="527"/>
    </row>
    <row r="506" spans="20:23" ht="12.75">
      <c r="T506" s="527"/>
      <c r="U506" s="527"/>
      <c r="V506" s="527"/>
      <c r="W506" s="527"/>
    </row>
    <row r="507" spans="20:23" ht="12.75">
      <c r="T507" s="527"/>
      <c r="U507" s="527"/>
      <c r="V507" s="527"/>
      <c r="W507" s="527"/>
    </row>
    <row r="508" spans="20:23" ht="12.75">
      <c r="T508" s="527"/>
      <c r="U508" s="527"/>
      <c r="V508" s="527"/>
      <c r="W508" s="527"/>
    </row>
    <row r="509" spans="20:23" ht="12.75">
      <c r="T509" s="527"/>
      <c r="U509" s="527"/>
      <c r="V509" s="527"/>
      <c r="W509" s="527"/>
    </row>
    <row r="510" spans="20:23" ht="12.75">
      <c r="T510" s="527"/>
      <c r="U510" s="527"/>
      <c r="V510" s="527"/>
      <c r="W510" s="527"/>
    </row>
    <row r="511" spans="20:23" ht="12.75">
      <c r="T511" s="527"/>
      <c r="U511" s="527"/>
      <c r="V511" s="527"/>
      <c r="W511" s="527"/>
    </row>
    <row r="512" spans="20:23" ht="12.75">
      <c r="T512" s="527"/>
      <c r="U512" s="527"/>
      <c r="V512" s="527"/>
      <c r="W512" s="527"/>
    </row>
    <row r="513" spans="20:23" ht="12.75">
      <c r="T513" s="527"/>
      <c r="U513" s="527"/>
      <c r="V513" s="527"/>
      <c r="W513" s="527"/>
    </row>
    <row r="514" spans="20:23" ht="12.75">
      <c r="T514" s="527"/>
      <c r="U514" s="527"/>
      <c r="V514" s="527"/>
      <c r="W514" s="527"/>
    </row>
    <row r="515" spans="20:23" ht="12.75">
      <c r="T515" s="527"/>
      <c r="U515" s="527"/>
      <c r="V515" s="527"/>
      <c r="W515" s="527"/>
    </row>
    <row r="516" spans="20:23" ht="12.75">
      <c r="T516" s="527"/>
      <c r="U516" s="527"/>
      <c r="V516" s="527"/>
      <c r="W516" s="527"/>
    </row>
    <row r="517" spans="20:23" ht="12.75">
      <c r="T517" s="527"/>
      <c r="U517" s="527"/>
      <c r="V517" s="527"/>
      <c r="W517" s="527"/>
    </row>
    <row r="518" spans="20:23" ht="12.75">
      <c r="T518" s="527"/>
      <c r="U518" s="527"/>
      <c r="V518" s="527"/>
      <c r="W518" s="527"/>
    </row>
    <row r="519" spans="20:23" ht="12.75">
      <c r="T519" s="527"/>
      <c r="U519" s="527"/>
      <c r="V519" s="527"/>
      <c r="W519" s="527"/>
    </row>
    <row r="520" spans="20:23" ht="12.75">
      <c r="T520" s="527"/>
      <c r="U520" s="527"/>
      <c r="V520" s="527"/>
      <c r="W520" s="527"/>
    </row>
    <row r="521" spans="20:23" ht="12.75">
      <c r="T521" s="527"/>
      <c r="U521" s="527"/>
      <c r="V521" s="527"/>
      <c r="W521" s="527"/>
    </row>
    <row r="522" spans="20:23" ht="12.75">
      <c r="T522" s="527"/>
      <c r="U522" s="527"/>
      <c r="V522" s="527"/>
      <c r="W522" s="527"/>
    </row>
    <row r="523" spans="20:23" ht="12.75">
      <c r="T523" s="527"/>
      <c r="U523" s="527"/>
      <c r="V523" s="527"/>
      <c r="W523" s="527"/>
    </row>
    <row r="524" spans="20:23" ht="12.75">
      <c r="T524" s="527"/>
      <c r="U524" s="527"/>
      <c r="V524" s="527"/>
      <c r="W524" s="527"/>
    </row>
    <row r="525" spans="20:23" ht="12.75">
      <c r="T525" s="527"/>
      <c r="U525" s="527"/>
      <c r="V525" s="527"/>
      <c r="W525" s="527"/>
    </row>
    <row r="526" spans="20:23" ht="12.75">
      <c r="T526" s="527"/>
      <c r="U526" s="527"/>
      <c r="V526" s="527"/>
      <c r="W526" s="527"/>
    </row>
    <row r="527" spans="20:23" ht="12.75">
      <c r="T527" s="527"/>
      <c r="U527" s="527"/>
      <c r="V527" s="527"/>
      <c r="W527" s="527"/>
    </row>
    <row r="528" spans="20:23" ht="12.75">
      <c r="T528" s="527"/>
      <c r="U528" s="527"/>
      <c r="V528" s="527"/>
      <c r="W528" s="527"/>
    </row>
    <row r="529" spans="20:23" ht="12.75">
      <c r="T529" s="527"/>
      <c r="U529" s="527"/>
      <c r="V529" s="527"/>
      <c r="W529" s="527"/>
    </row>
    <row r="530" spans="20:23" ht="12.75">
      <c r="T530" s="527"/>
      <c r="U530" s="527"/>
      <c r="V530" s="527"/>
      <c r="W530" s="527"/>
    </row>
    <row r="531" spans="20:23" ht="12.75">
      <c r="T531" s="527"/>
      <c r="U531" s="527"/>
      <c r="V531" s="527"/>
      <c r="W531" s="527"/>
    </row>
    <row r="532" spans="20:23" ht="12.75">
      <c r="T532" s="527"/>
      <c r="U532" s="527"/>
      <c r="V532" s="527"/>
      <c r="W532" s="527"/>
    </row>
    <row r="533" spans="20:23" ht="12.75">
      <c r="T533" s="527"/>
      <c r="U533" s="527"/>
      <c r="V533" s="527"/>
      <c r="W533" s="527"/>
    </row>
    <row r="534" spans="20:23" ht="12.75">
      <c r="T534" s="527"/>
      <c r="U534" s="527"/>
      <c r="V534" s="527"/>
      <c r="W534" s="527"/>
    </row>
    <row r="535" spans="20:23" ht="12.75">
      <c r="T535" s="527"/>
      <c r="U535" s="527"/>
      <c r="V535" s="527"/>
      <c r="W535" s="527"/>
    </row>
    <row r="536" spans="20:23" ht="12.75">
      <c r="T536" s="527"/>
      <c r="U536" s="527"/>
      <c r="V536" s="527"/>
      <c r="W536" s="527"/>
    </row>
    <row r="537" spans="20:23" ht="12.75">
      <c r="T537" s="527"/>
      <c r="U537" s="527"/>
      <c r="V537" s="527"/>
      <c r="W537" s="527"/>
    </row>
    <row r="538" spans="20:23" ht="12.75">
      <c r="T538" s="527"/>
      <c r="U538" s="527"/>
      <c r="V538" s="527"/>
      <c r="W538" s="527"/>
    </row>
    <row r="539" spans="20:23" ht="12.75">
      <c r="T539" s="527"/>
      <c r="U539" s="527"/>
      <c r="V539" s="527"/>
      <c r="W539" s="527"/>
    </row>
    <row r="540" spans="20:23" ht="12.75">
      <c r="T540" s="527"/>
      <c r="U540" s="527"/>
      <c r="V540" s="527"/>
      <c r="W540" s="527"/>
    </row>
    <row r="541" spans="20:23" ht="12.75">
      <c r="T541" s="527"/>
      <c r="U541" s="527"/>
      <c r="V541" s="527"/>
      <c r="W541" s="527"/>
    </row>
    <row r="542" spans="20:23" ht="12.75">
      <c r="T542" s="527"/>
      <c r="U542" s="527"/>
      <c r="V542" s="527"/>
      <c r="W542" s="527"/>
    </row>
    <row r="543" spans="20:23" ht="12.75">
      <c r="T543" s="527"/>
      <c r="U543" s="527"/>
      <c r="V543" s="527"/>
      <c r="W543" s="527"/>
    </row>
    <row r="544" spans="20:23" ht="12.75">
      <c r="T544" s="527"/>
      <c r="U544" s="527"/>
      <c r="V544" s="527"/>
      <c r="W544" s="527"/>
    </row>
    <row r="545" spans="20:23" ht="12.75">
      <c r="T545" s="527"/>
      <c r="U545" s="527"/>
      <c r="V545" s="527"/>
      <c r="W545" s="527"/>
    </row>
    <row r="546" spans="20:23" ht="12.75">
      <c r="T546" s="527"/>
      <c r="U546" s="527"/>
      <c r="V546" s="527"/>
      <c r="W546" s="527"/>
    </row>
    <row r="547" spans="20:23" ht="12.75">
      <c r="T547" s="527"/>
      <c r="U547" s="527"/>
      <c r="V547" s="527"/>
      <c r="W547" s="527"/>
    </row>
    <row r="548" spans="20:23" ht="12.75">
      <c r="T548" s="527"/>
      <c r="U548" s="527"/>
      <c r="V548" s="527"/>
      <c r="W548" s="527"/>
    </row>
    <row r="549" spans="20:23" ht="12.75">
      <c r="T549" s="527"/>
      <c r="U549" s="527"/>
      <c r="V549" s="527"/>
      <c r="W549" s="527"/>
    </row>
    <row r="550" spans="20:23" ht="12.75">
      <c r="T550" s="527"/>
      <c r="U550" s="527"/>
      <c r="V550" s="527"/>
      <c r="W550" s="527"/>
    </row>
    <row r="551" spans="20:23" ht="12.75">
      <c r="T551" s="527"/>
      <c r="U551" s="527"/>
      <c r="V551" s="527"/>
      <c r="W551" s="527"/>
    </row>
    <row r="552" spans="20:23" ht="12.75">
      <c r="T552" s="527"/>
      <c r="U552" s="527"/>
      <c r="V552" s="527"/>
      <c r="W552" s="527"/>
    </row>
    <row r="553" spans="20:23" ht="12.75">
      <c r="T553" s="527"/>
      <c r="U553" s="527"/>
      <c r="V553" s="527"/>
      <c r="W553" s="527"/>
    </row>
    <row r="554" spans="20:23" ht="12.75">
      <c r="T554" s="527"/>
      <c r="U554" s="527"/>
      <c r="V554" s="527"/>
      <c r="W554" s="527"/>
    </row>
    <row r="555" spans="20:23" ht="12.75">
      <c r="T555" s="527"/>
      <c r="U555" s="527"/>
      <c r="V555" s="527"/>
      <c r="W555" s="527"/>
    </row>
    <row r="556" spans="20:23" ht="12.75">
      <c r="T556" s="527"/>
      <c r="U556" s="527"/>
      <c r="V556" s="527"/>
      <c r="W556" s="527"/>
    </row>
    <row r="557" spans="20:23" ht="12.75">
      <c r="T557" s="527"/>
      <c r="U557" s="527"/>
      <c r="V557" s="527"/>
      <c r="W557" s="527"/>
    </row>
    <row r="558" spans="20:23" ht="12.75">
      <c r="T558" s="527"/>
      <c r="U558" s="527"/>
      <c r="V558" s="527"/>
      <c r="W558" s="527"/>
    </row>
    <row r="559" spans="20:23" ht="12.75">
      <c r="T559" s="527"/>
      <c r="U559" s="527"/>
      <c r="V559" s="527"/>
      <c r="W559" s="527"/>
    </row>
    <row r="560" spans="20:23" ht="12.75">
      <c r="T560" s="527"/>
      <c r="U560" s="527"/>
      <c r="V560" s="527"/>
      <c r="W560" s="527"/>
    </row>
    <row r="561" spans="20:23" ht="12.75">
      <c r="T561" s="527"/>
      <c r="U561" s="527"/>
      <c r="V561" s="527"/>
      <c r="W561" s="527"/>
    </row>
    <row r="562" spans="20:23" ht="12.75">
      <c r="T562" s="527"/>
      <c r="U562" s="527"/>
      <c r="V562" s="527"/>
      <c r="W562" s="527"/>
    </row>
    <row r="563" spans="20:23" ht="12.75">
      <c r="T563" s="527"/>
      <c r="U563" s="527"/>
      <c r="V563" s="527"/>
      <c r="W563" s="527"/>
    </row>
    <row r="564" spans="20:23" ht="12.75">
      <c r="T564" s="527"/>
      <c r="U564" s="527"/>
      <c r="V564" s="527"/>
      <c r="W564" s="527"/>
    </row>
    <row r="565" spans="20:23" ht="12.75">
      <c r="T565" s="527"/>
      <c r="U565" s="527"/>
      <c r="V565" s="527"/>
      <c r="W565" s="527"/>
    </row>
    <row r="566" spans="20:23" ht="12.75">
      <c r="T566" s="527"/>
      <c r="U566" s="527"/>
      <c r="V566" s="527"/>
      <c r="W566" s="527"/>
    </row>
    <row r="567" spans="20:23" ht="12.75">
      <c r="T567" s="527"/>
      <c r="U567" s="527"/>
      <c r="V567" s="527"/>
      <c r="W567" s="527"/>
    </row>
    <row r="568" spans="20:23" ht="12.75">
      <c r="T568" s="527"/>
      <c r="U568" s="527"/>
      <c r="V568" s="527"/>
      <c r="W568" s="527"/>
    </row>
    <row r="569" spans="20:23" ht="12.75">
      <c r="T569" s="527"/>
      <c r="U569" s="527"/>
      <c r="V569" s="527"/>
      <c r="W569" s="527"/>
    </row>
    <row r="570" spans="20:23" ht="12.75">
      <c r="T570" s="527"/>
      <c r="U570" s="527"/>
      <c r="V570" s="527"/>
      <c r="W570" s="527"/>
    </row>
    <row r="571" spans="20:23" ht="12.75">
      <c r="T571" s="527"/>
      <c r="U571" s="527"/>
      <c r="V571" s="527"/>
      <c r="W571" s="527"/>
    </row>
    <row r="572" spans="20:23" ht="12.75">
      <c r="T572" s="527"/>
      <c r="U572" s="527"/>
      <c r="V572" s="527"/>
      <c r="W572" s="527"/>
    </row>
    <row r="573" spans="20:23" ht="12.75">
      <c r="T573" s="527"/>
      <c r="U573" s="527"/>
      <c r="V573" s="527"/>
      <c r="W573" s="527"/>
    </row>
    <row r="574" spans="20:23" ht="12.75">
      <c r="T574" s="527"/>
      <c r="U574" s="527"/>
      <c r="V574" s="527"/>
      <c r="W574" s="527"/>
    </row>
    <row r="575" spans="20:23" ht="12.75">
      <c r="T575" s="527"/>
      <c r="U575" s="527"/>
      <c r="V575" s="527"/>
      <c r="W575" s="527"/>
    </row>
    <row r="576" spans="20:23" ht="12.75">
      <c r="T576" s="527"/>
      <c r="U576" s="527"/>
      <c r="V576" s="527"/>
      <c r="W576" s="527"/>
    </row>
    <row r="577" spans="20:23" ht="12.75">
      <c r="T577" s="527"/>
      <c r="U577" s="527"/>
      <c r="V577" s="527"/>
      <c r="W577" s="527"/>
    </row>
    <row r="578" spans="20:23" ht="12.75">
      <c r="T578" s="527"/>
      <c r="U578" s="527"/>
      <c r="V578" s="527"/>
      <c r="W578" s="527"/>
    </row>
    <row r="579" spans="20:23" ht="12.75">
      <c r="T579" s="527"/>
      <c r="U579" s="527"/>
      <c r="V579" s="527"/>
      <c r="W579" s="527"/>
    </row>
    <row r="580" spans="20:23" ht="12.75">
      <c r="T580" s="527"/>
      <c r="U580" s="527"/>
      <c r="V580" s="527"/>
      <c r="W580" s="527"/>
    </row>
    <row r="581" spans="20:23" ht="12.75">
      <c r="T581" s="527"/>
      <c r="U581" s="527"/>
      <c r="V581" s="527"/>
      <c r="W581" s="527"/>
    </row>
    <row r="582" spans="20:23" ht="12.75">
      <c r="T582" s="527"/>
      <c r="U582" s="527"/>
      <c r="V582" s="527"/>
      <c r="W582" s="527"/>
    </row>
    <row r="583" spans="20:23" ht="12.75">
      <c r="T583" s="527"/>
      <c r="U583" s="527"/>
      <c r="V583" s="527"/>
      <c r="W583" s="527"/>
    </row>
    <row r="584" spans="20:23" ht="12.75">
      <c r="T584" s="527"/>
      <c r="U584" s="527"/>
      <c r="V584" s="527"/>
      <c r="W584" s="527"/>
    </row>
    <row r="585" spans="20:23" ht="12.75">
      <c r="T585" s="527"/>
      <c r="U585" s="527"/>
      <c r="V585" s="527"/>
      <c r="W585" s="527"/>
    </row>
    <row r="586" spans="20:23" ht="12.75">
      <c r="T586" s="527"/>
      <c r="U586" s="527"/>
      <c r="V586" s="527"/>
      <c r="W586" s="527"/>
    </row>
    <row r="587" spans="20:23" ht="12.75">
      <c r="T587" s="527"/>
      <c r="U587" s="527"/>
      <c r="V587" s="527"/>
      <c r="W587" s="527"/>
    </row>
    <row r="588" spans="20:23" ht="12.75">
      <c r="T588" s="527"/>
      <c r="U588" s="527"/>
      <c r="V588" s="527"/>
      <c r="W588" s="527"/>
    </row>
    <row r="589" spans="20:23" ht="12.75">
      <c r="T589" s="527"/>
      <c r="U589" s="527"/>
      <c r="V589" s="527"/>
      <c r="W589" s="527"/>
    </row>
    <row r="590" spans="20:23" ht="12.75">
      <c r="T590" s="527"/>
      <c r="U590" s="527"/>
      <c r="V590" s="527"/>
      <c r="W590" s="527"/>
    </row>
    <row r="591" spans="20:23" ht="12.75">
      <c r="T591" s="527"/>
      <c r="U591" s="527"/>
      <c r="V591" s="527"/>
      <c r="W591" s="527"/>
    </row>
    <row r="592" spans="20:23" ht="12.75">
      <c r="T592" s="527"/>
      <c r="U592" s="527"/>
      <c r="V592" s="527"/>
      <c r="W592" s="527"/>
    </row>
    <row r="593" spans="20:23" ht="12.75">
      <c r="T593" s="527"/>
      <c r="U593" s="527"/>
      <c r="V593" s="527"/>
      <c r="W593" s="527"/>
    </row>
    <row r="594" spans="20:23" ht="12.75">
      <c r="T594" s="527"/>
      <c r="U594" s="527"/>
      <c r="V594" s="527"/>
      <c r="W594" s="527"/>
    </row>
    <row r="595" spans="20:23" ht="12.75">
      <c r="T595" s="527"/>
      <c r="U595" s="527"/>
      <c r="V595" s="527"/>
      <c r="W595" s="527"/>
    </row>
    <row r="596" spans="20:23" ht="12.75">
      <c r="T596" s="527"/>
      <c r="U596" s="527"/>
      <c r="V596" s="527"/>
      <c r="W596" s="527"/>
    </row>
    <row r="597" spans="20:23" ht="12.75">
      <c r="T597" s="527"/>
      <c r="U597" s="527"/>
      <c r="V597" s="527"/>
      <c r="W597" s="527"/>
    </row>
    <row r="598" spans="20:23" ht="12.75">
      <c r="T598" s="527"/>
      <c r="U598" s="527"/>
      <c r="V598" s="527"/>
      <c r="W598" s="527"/>
    </row>
    <row r="599" spans="20:23" ht="12.75">
      <c r="T599" s="527"/>
      <c r="U599" s="527"/>
      <c r="V599" s="527"/>
      <c r="W599" s="527"/>
    </row>
    <row r="600" spans="20:23" ht="12.75">
      <c r="T600" s="527"/>
      <c r="U600" s="527"/>
      <c r="V600" s="527"/>
      <c r="W600" s="527"/>
    </row>
    <row r="601" spans="20:23" ht="12.75">
      <c r="T601" s="527"/>
      <c r="U601" s="527"/>
      <c r="V601" s="527"/>
      <c r="W601" s="527"/>
    </row>
    <row r="602" spans="20:23" ht="12.75">
      <c r="T602" s="527"/>
      <c r="U602" s="527"/>
      <c r="V602" s="527"/>
      <c r="W602" s="527"/>
    </row>
    <row r="603" spans="20:23" ht="12.75">
      <c r="T603" s="527"/>
      <c r="U603" s="527"/>
      <c r="V603" s="527"/>
      <c r="W603" s="527"/>
    </row>
    <row r="604" spans="20:23" ht="12.75">
      <c r="T604" s="527"/>
      <c r="U604" s="527"/>
      <c r="V604" s="527"/>
      <c r="W604" s="527"/>
    </row>
    <row r="605" spans="20:23" ht="12.75">
      <c r="T605" s="527"/>
      <c r="U605" s="527"/>
      <c r="V605" s="527"/>
      <c r="W605" s="527"/>
    </row>
    <row r="606" spans="20:23" ht="12.75">
      <c r="T606" s="527"/>
      <c r="U606" s="527"/>
      <c r="V606" s="527"/>
      <c r="W606" s="527"/>
    </row>
    <row r="607" spans="20:23" ht="12.75">
      <c r="T607" s="527"/>
      <c r="U607" s="527"/>
      <c r="V607" s="527"/>
      <c r="W607" s="527"/>
    </row>
    <row r="608" spans="20:23" ht="12.75">
      <c r="T608" s="527"/>
      <c r="U608" s="527"/>
      <c r="V608" s="527"/>
      <c r="W608" s="527"/>
    </row>
    <row r="609" spans="20:23" ht="12.75">
      <c r="T609" s="527"/>
      <c r="U609" s="527"/>
      <c r="V609" s="527"/>
      <c r="W609" s="527"/>
    </row>
    <row r="610" spans="20:23" ht="12.75">
      <c r="T610" s="527"/>
      <c r="U610" s="527"/>
      <c r="V610" s="527"/>
      <c r="W610" s="527"/>
    </row>
    <row r="611" spans="20:23" ht="12.75">
      <c r="T611" s="527"/>
      <c r="U611" s="527"/>
      <c r="V611" s="527"/>
      <c r="W611" s="527"/>
    </row>
    <row r="612" spans="20:23" ht="12.75">
      <c r="T612" s="527"/>
      <c r="U612" s="527"/>
      <c r="V612" s="527"/>
      <c r="W612" s="527"/>
    </row>
    <row r="613" spans="20:23" ht="12.75">
      <c r="T613" s="527"/>
      <c r="U613" s="527"/>
      <c r="V613" s="527"/>
      <c r="W613" s="527"/>
    </row>
    <row r="614" spans="20:23" ht="12.75">
      <c r="T614" s="527"/>
      <c r="U614" s="527"/>
      <c r="V614" s="527"/>
      <c r="W614" s="527"/>
    </row>
    <row r="615" spans="20:23" ht="12.75">
      <c r="T615" s="527"/>
      <c r="U615" s="527"/>
      <c r="V615" s="527"/>
      <c r="W615" s="527"/>
    </row>
    <row r="616" spans="20:23" ht="12.75">
      <c r="T616" s="527"/>
      <c r="U616" s="527"/>
      <c r="V616" s="527"/>
      <c r="W616" s="527"/>
    </row>
    <row r="617" spans="20:23" ht="12.75">
      <c r="T617" s="527"/>
      <c r="U617" s="527"/>
      <c r="V617" s="527"/>
      <c r="W617" s="527"/>
    </row>
    <row r="618" spans="20:23" ht="12.75">
      <c r="T618" s="527"/>
      <c r="U618" s="527"/>
      <c r="V618" s="527"/>
      <c r="W618" s="527"/>
    </row>
    <row r="619" spans="20:23" ht="12.75">
      <c r="T619" s="527"/>
      <c r="U619" s="527"/>
      <c r="V619" s="527"/>
      <c r="W619" s="527"/>
    </row>
    <row r="620" spans="20:23" ht="12.75">
      <c r="T620" s="527"/>
      <c r="U620" s="527"/>
      <c r="V620" s="527"/>
      <c r="W620" s="527"/>
    </row>
    <row r="621" spans="20:23" ht="12.75">
      <c r="T621" s="527"/>
      <c r="U621" s="527"/>
      <c r="V621" s="527"/>
      <c r="W621" s="527"/>
    </row>
    <row r="622" spans="20:23" ht="12.75">
      <c r="T622" s="527"/>
      <c r="U622" s="527"/>
      <c r="V622" s="527"/>
      <c r="W622" s="527"/>
    </row>
    <row r="623" spans="20:23" ht="12.75">
      <c r="T623" s="527"/>
      <c r="U623" s="527"/>
      <c r="V623" s="527"/>
      <c r="W623" s="527"/>
    </row>
    <row r="624" spans="20:23" ht="12.75">
      <c r="T624" s="527"/>
      <c r="U624" s="527"/>
      <c r="V624" s="527"/>
      <c r="W624" s="527"/>
    </row>
    <row r="625" spans="20:23" ht="12.75">
      <c r="T625" s="527"/>
      <c r="U625" s="527"/>
      <c r="V625" s="527"/>
      <c r="W625" s="527"/>
    </row>
    <row r="626" spans="20:23" ht="12.75">
      <c r="T626" s="527"/>
      <c r="U626" s="527"/>
      <c r="V626" s="527"/>
      <c r="W626" s="527"/>
    </row>
    <row r="627" spans="20:23" ht="12.75">
      <c r="T627" s="527"/>
      <c r="U627" s="527"/>
      <c r="V627" s="527"/>
      <c r="W627" s="527"/>
    </row>
    <row r="628" spans="20:23" ht="12.75">
      <c r="T628" s="527"/>
      <c r="U628" s="527"/>
      <c r="V628" s="527"/>
      <c r="W628" s="527"/>
    </row>
    <row r="629" spans="20:23" ht="12.75">
      <c r="T629" s="527"/>
      <c r="U629" s="527"/>
      <c r="V629" s="527"/>
      <c r="W629" s="527"/>
    </row>
    <row r="630" spans="20:23" ht="12.75">
      <c r="T630" s="527"/>
      <c r="U630" s="527"/>
      <c r="V630" s="527"/>
      <c r="W630" s="527"/>
    </row>
    <row r="631" spans="20:23" ht="12.75">
      <c r="T631" s="527"/>
      <c r="U631" s="527"/>
      <c r="V631" s="527"/>
      <c r="W631" s="527"/>
    </row>
    <row r="632" spans="20:23" ht="12.75">
      <c r="T632" s="527"/>
      <c r="U632" s="527"/>
      <c r="V632" s="527"/>
      <c r="W632" s="527"/>
    </row>
    <row r="633" spans="20:23" ht="12.75">
      <c r="T633" s="527"/>
      <c r="U633" s="527"/>
      <c r="V633" s="527"/>
      <c r="W633" s="527"/>
    </row>
    <row r="634" spans="20:23" ht="12.75">
      <c r="T634" s="527"/>
      <c r="U634" s="527"/>
      <c r="V634" s="527"/>
      <c r="W634" s="527"/>
    </row>
    <row r="635" spans="20:23" ht="12.75">
      <c r="T635" s="527"/>
      <c r="U635" s="527"/>
      <c r="V635" s="527"/>
      <c r="W635" s="527"/>
    </row>
    <row r="636" spans="20:23" ht="12.75">
      <c r="T636" s="527"/>
      <c r="U636" s="527"/>
      <c r="V636" s="527"/>
      <c r="W636" s="527"/>
    </row>
    <row r="637" spans="20:23" ht="12.75">
      <c r="T637" s="527"/>
      <c r="U637" s="527"/>
      <c r="V637" s="527"/>
      <c r="W637" s="527"/>
    </row>
    <row r="638" spans="20:23" ht="12.75">
      <c r="T638" s="527"/>
      <c r="U638" s="527"/>
      <c r="V638" s="527"/>
      <c r="W638" s="527"/>
    </row>
    <row r="639" spans="20:23" ht="12.75">
      <c r="T639" s="527"/>
      <c r="U639" s="527"/>
      <c r="V639" s="527"/>
      <c r="W639" s="527"/>
    </row>
    <row r="640" spans="20:23" ht="12.75">
      <c r="T640" s="527"/>
      <c r="U640" s="527"/>
      <c r="V640" s="527"/>
      <c r="W640" s="527"/>
    </row>
    <row r="641" spans="20:23" ht="12.75">
      <c r="T641" s="527"/>
      <c r="U641" s="527"/>
      <c r="V641" s="527"/>
      <c r="W641" s="527"/>
    </row>
    <row r="642" spans="20:23" ht="12.75">
      <c r="T642" s="527"/>
      <c r="U642" s="527"/>
      <c r="V642" s="527"/>
      <c r="W642" s="527"/>
    </row>
    <row r="643" spans="20:23" ht="12.75">
      <c r="T643" s="527"/>
      <c r="U643" s="527"/>
      <c r="V643" s="527"/>
      <c r="W643" s="527"/>
    </row>
    <row r="644" spans="20:23" ht="12.75">
      <c r="T644" s="527"/>
      <c r="U644" s="527"/>
      <c r="V644" s="527"/>
      <c r="W644" s="527"/>
    </row>
    <row r="645" spans="20:23" ht="12.75">
      <c r="T645" s="527"/>
      <c r="U645" s="527"/>
      <c r="V645" s="527"/>
      <c r="W645" s="527"/>
    </row>
    <row r="646" spans="20:23" ht="12.75">
      <c r="T646" s="527"/>
      <c r="U646" s="527"/>
      <c r="V646" s="527"/>
      <c r="W646" s="527"/>
    </row>
    <row r="647" spans="20:23" ht="12.75">
      <c r="T647" s="527"/>
      <c r="U647" s="527"/>
      <c r="V647" s="527"/>
      <c r="W647" s="527"/>
    </row>
    <row r="648" spans="20:23" ht="12.75">
      <c r="T648" s="527"/>
      <c r="U648" s="527"/>
      <c r="V648" s="527"/>
      <c r="W648" s="527"/>
    </row>
    <row r="649" spans="20:23" ht="12.75">
      <c r="T649" s="527"/>
      <c r="U649" s="527"/>
      <c r="V649" s="527"/>
      <c r="W649" s="527"/>
    </row>
    <row r="650" spans="20:23" ht="12.75">
      <c r="T650" s="527"/>
      <c r="U650" s="527"/>
      <c r="V650" s="527"/>
      <c r="W650" s="527"/>
    </row>
    <row r="651" spans="20:23" ht="12.75">
      <c r="T651" s="527"/>
      <c r="U651" s="527"/>
      <c r="V651" s="527"/>
      <c r="W651" s="527"/>
    </row>
    <row r="652" spans="20:23" ht="12.75">
      <c r="T652" s="527"/>
      <c r="U652" s="527"/>
      <c r="V652" s="527"/>
      <c r="W652" s="527"/>
    </row>
    <row r="653" spans="20:23" ht="12.75">
      <c r="T653" s="527"/>
      <c r="U653" s="527"/>
      <c r="V653" s="527"/>
      <c r="W653" s="527"/>
    </row>
    <row r="654" spans="20:23" ht="12.75">
      <c r="T654" s="527"/>
      <c r="U654" s="527"/>
      <c r="V654" s="527"/>
      <c r="W654" s="527"/>
    </row>
    <row r="655" spans="20:23" ht="12.75">
      <c r="T655" s="527"/>
      <c r="U655" s="527"/>
      <c r="V655" s="527"/>
      <c r="W655" s="527"/>
    </row>
    <row r="656" spans="20:23" ht="12.75">
      <c r="T656" s="527"/>
      <c r="U656" s="527"/>
      <c r="V656" s="527"/>
      <c r="W656" s="527"/>
    </row>
    <row r="657" spans="20:23" ht="12.75">
      <c r="T657" s="527"/>
      <c r="U657" s="527"/>
      <c r="V657" s="527"/>
      <c r="W657" s="527"/>
    </row>
    <row r="658" spans="20:23" ht="12.75">
      <c r="T658" s="527"/>
      <c r="U658" s="527"/>
      <c r="V658" s="527"/>
      <c r="W658" s="527"/>
    </row>
    <row r="659" spans="20:23" ht="12.75">
      <c r="T659" s="527"/>
      <c r="U659" s="527"/>
      <c r="V659" s="527"/>
      <c r="W659" s="527"/>
    </row>
    <row r="660" spans="20:23" ht="12.75">
      <c r="T660" s="527"/>
      <c r="U660" s="527"/>
      <c r="V660" s="527"/>
      <c r="W660" s="527"/>
    </row>
    <row r="661" spans="20:23" ht="12.75">
      <c r="T661" s="527"/>
      <c r="U661" s="527"/>
      <c r="V661" s="527"/>
      <c r="W661" s="527"/>
    </row>
    <row r="662" spans="20:23" ht="12.75">
      <c r="T662" s="527"/>
      <c r="U662" s="527"/>
      <c r="V662" s="527"/>
      <c r="W662" s="527"/>
    </row>
    <row r="663" spans="20:23" ht="12.75">
      <c r="T663" s="527"/>
      <c r="U663" s="527"/>
      <c r="V663" s="527"/>
      <c r="W663" s="527"/>
    </row>
    <row r="664" spans="20:23" ht="12.75">
      <c r="T664" s="527"/>
      <c r="U664" s="527"/>
      <c r="V664" s="527"/>
      <c r="W664" s="527"/>
    </row>
    <row r="665" spans="20:23" ht="12.75">
      <c r="T665" s="527"/>
      <c r="U665" s="527"/>
      <c r="V665" s="527"/>
      <c r="W665" s="527"/>
    </row>
    <row r="666" spans="20:23" ht="12.75">
      <c r="T666" s="527"/>
      <c r="U666" s="527"/>
      <c r="V666" s="527"/>
      <c r="W666" s="527"/>
    </row>
    <row r="667" spans="20:23" ht="12.75">
      <c r="T667" s="527"/>
      <c r="U667" s="527"/>
      <c r="V667" s="527"/>
      <c r="W667" s="527"/>
    </row>
    <row r="668" spans="20:23" ht="12.75">
      <c r="T668" s="527"/>
      <c r="U668" s="527"/>
      <c r="V668" s="527"/>
      <c r="W668" s="527"/>
    </row>
    <row r="669" spans="20:23" ht="12.75">
      <c r="T669" s="527"/>
      <c r="U669" s="527"/>
      <c r="V669" s="527"/>
      <c r="W669" s="527"/>
    </row>
    <row r="670" spans="20:23" ht="12.75">
      <c r="T670" s="527"/>
      <c r="U670" s="527"/>
      <c r="V670" s="527"/>
      <c r="W670" s="527"/>
    </row>
    <row r="671" spans="20:23" ht="12.75">
      <c r="T671" s="527"/>
      <c r="U671" s="527"/>
      <c r="V671" s="527"/>
      <c r="W671" s="527"/>
    </row>
    <row r="672" spans="20:23" ht="12.75">
      <c r="T672" s="527"/>
      <c r="U672" s="527"/>
      <c r="V672" s="527"/>
      <c r="W672" s="527"/>
    </row>
    <row r="673" spans="20:23" ht="12.75">
      <c r="T673" s="527"/>
      <c r="U673" s="527"/>
      <c r="V673" s="527"/>
      <c r="W673" s="527"/>
    </row>
    <row r="674" spans="20:23" ht="12.75">
      <c r="T674" s="527"/>
      <c r="U674" s="527"/>
      <c r="V674" s="527"/>
      <c r="W674" s="527"/>
    </row>
    <row r="675" spans="20:23" ht="12.75">
      <c r="T675" s="527"/>
      <c r="U675" s="527"/>
      <c r="V675" s="527"/>
      <c r="W675" s="527"/>
    </row>
    <row r="676" spans="20:23" ht="12.75">
      <c r="T676" s="527"/>
      <c r="U676" s="527"/>
      <c r="V676" s="527"/>
      <c r="W676" s="527"/>
    </row>
    <row r="677" spans="20:23" ht="12.75">
      <c r="T677" s="527"/>
      <c r="U677" s="527"/>
      <c r="V677" s="527"/>
      <c r="W677" s="527"/>
    </row>
    <row r="678" spans="20:23" ht="12.75">
      <c r="T678" s="527"/>
      <c r="U678" s="527"/>
      <c r="V678" s="527"/>
      <c r="W678" s="527"/>
    </row>
    <row r="679" spans="20:23" ht="12.75">
      <c r="T679" s="527"/>
      <c r="U679" s="527"/>
      <c r="V679" s="527"/>
      <c r="W679" s="527"/>
    </row>
    <row r="680" spans="20:23" ht="12.75">
      <c r="T680" s="527"/>
      <c r="U680" s="527"/>
      <c r="V680" s="527"/>
      <c r="W680" s="527"/>
    </row>
    <row r="681" spans="20:23" ht="12.75">
      <c r="T681" s="527"/>
      <c r="U681" s="527"/>
      <c r="V681" s="527"/>
      <c r="W681" s="527"/>
    </row>
    <row r="682" spans="20:23" ht="12.75">
      <c r="T682" s="527"/>
      <c r="U682" s="527"/>
      <c r="V682" s="527"/>
      <c r="W682" s="527"/>
    </row>
    <row r="683" spans="20:23" ht="12.75">
      <c r="T683" s="527"/>
      <c r="U683" s="527"/>
      <c r="V683" s="527"/>
      <c r="W683" s="527"/>
    </row>
    <row r="684" spans="20:23" ht="12.75">
      <c r="T684" s="527"/>
      <c r="U684" s="527"/>
      <c r="V684" s="527"/>
      <c r="W684" s="527"/>
    </row>
    <row r="685" spans="20:23" ht="12.75">
      <c r="T685" s="527"/>
      <c r="U685" s="527"/>
      <c r="V685" s="527"/>
      <c r="W685" s="527"/>
    </row>
    <row r="686" spans="20:23" ht="12.75">
      <c r="T686" s="527"/>
      <c r="U686" s="527"/>
      <c r="V686" s="527"/>
      <c r="W686" s="527"/>
    </row>
    <row r="687" spans="20:23" ht="12.75">
      <c r="T687" s="527"/>
      <c r="U687" s="527"/>
      <c r="V687" s="527"/>
      <c r="W687" s="527"/>
    </row>
    <row r="688" spans="20:23" ht="12.75">
      <c r="T688" s="527"/>
      <c r="U688" s="527"/>
      <c r="V688" s="527"/>
      <c r="W688" s="527"/>
    </row>
    <row r="689" spans="20:23" ht="12.75">
      <c r="T689" s="527"/>
      <c r="U689" s="527"/>
      <c r="V689" s="527"/>
      <c r="W689" s="527"/>
    </row>
    <row r="690" spans="20:23" ht="12.75">
      <c r="T690" s="527"/>
      <c r="U690" s="527"/>
      <c r="V690" s="527"/>
      <c r="W690" s="527"/>
    </row>
    <row r="691" spans="20:23" ht="12.75">
      <c r="T691" s="527"/>
      <c r="U691" s="527"/>
      <c r="V691" s="527"/>
      <c r="W691" s="527"/>
    </row>
    <row r="692" spans="20:23" ht="12.75">
      <c r="T692" s="527"/>
      <c r="U692" s="527"/>
      <c r="V692" s="527"/>
      <c r="W692" s="527"/>
    </row>
    <row r="693" spans="20:23" ht="12.75">
      <c r="T693" s="527"/>
      <c r="U693" s="527"/>
      <c r="V693" s="527"/>
      <c r="W693" s="527"/>
    </row>
    <row r="694" spans="20:23" ht="12.75">
      <c r="T694" s="527"/>
      <c r="U694" s="527"/>
      <c r="V694" s="527"/>
      <c r="W694" s="527"/>
    </row>
    <row r="695" spans="20:23" ht="12.75">
      <c r="T695" s="527"/>
      <c r="U695" s="527"/>
      <c r="V695" s="527"/>
      <c r="W695" s="527"/>
    </row>
    <row r="696" spans="20:23" ht="12.75">
      <c r="T696" s="527"/>
      <c r="U696" s="527"/>
      <c r="V696" s="527"/>
      <c r="W696" s="527"/>
    </row>
    <row r="697" spans="20:23" ht="12.75">
      <c r="T697" s="527"/>
      <c r="U697" s="527"/>
      <c r="V697" s="527"/>
      <c r="W697" s="527"/>
    </row>
    <row r="698" spans="20:23" ht="12.75">
      <c r="T698" s="527"/>
      <c r="U698" s="527"/>
      <c r="V698" s="527"/>
      <c r="W698" s="527"/>
    </row>
    <row r="699" spans="20:23" ht="12.75">
      <c r="T699" s="527"/>
      <c r="U699" s="527"/>
      <c r="V699" s="527"/>
      <c r="W699" s="527"/>
    </row>
    <row r="700" spans="20:23" ht="12.75">
      <c r="T700" s="527"/>
      <c r="U700" s="527"/>
      <c r="V700" s="527"/>
      <c r="W700" s="527"/>
    </row>
    <row r="701" spans="20:23" ht="12.75">
      <c r="T701" s="527"/>
      <c r="U701" s="527"/>
      <c r="V701" s="527"/>
      <c r="W701" s="527"/>
    </row>
    <row r="702" spans="20:23" ht="12.75">
      <c r="T702" s="527"/>
      <c r="U702" s="527"/>
      <c r="V702" s="527"/>
      <c r="W702" s="527"/>
    </row>
    <row r="703" spans="20:23" ht="12.75">
      <c r="T703" s="527"/>
      <c r="U703" s="527"/>
      <c r="V703" s="527"/>
      <c r="W703" s="527"/>
    </row>
    <row r="704" spans="20:23" ht="12.75">
      <c r="T704" s="527"/>
      <c r="U704" s="527"/>
      <c r="V704" s="527"/>
      <c r="W704" s="527"/>
    </row>
    <row r="705" spans="20:23" ht="12.75">
      <c r="T705" s="527"/>
      <c r="U705" s="527"/>
      <c r="V705" s="527"/>
      <c r="W705" s="527"/>
    </row>
    <row r="706" spans="20:23" ht="12.75">
      <c r="T706" s="527"/>
      <c r="U706" s="527"/>
      <c r="V706" s="527"/>
      <c r="W706" s="527"/>
    </row>
    <row r="707" spans="20:23" ht="12.75">
      <c r="T707" s="527"/>
      <c r="U707" s="527"/>
      <c r="V707" s="527"/>
      <c r="W707" s="527"/>
    </row>
    <row r="708" spans="20:23" ht="12.75">
      <c r="T708" s="527"/>
      <c r="U708" s="527"/>
      <c r="V708" s="527"/>
      <c r="W708" s="527"/>
    </row>
    <row r="709" spans="20:23" ht="12.75">
      <c r="T709" s="527"/>
      <c r="U709" s="527"/>
      <c r="V709" s="527"/>
      <c r="W709" s="527"/>
    </row>
    <row r="710" spans="20:23" ht="12.75">
      <c r="T710" s="527"/>
      <c r="U710" s="527"/>
      <c r="V710" s="527"/>
      <c r="W710" s="527"/>
    </row>
    <row r="711" spans="20:23" ht="12.75">
      <c r="T711" s="527"/>
      <c r="U711" s="527"/>
      <c r="V711" s="527"/>
      <c r="W711" s="527"/>
    </row>
    <row r="712" spans="20:23" ht="12.75">
      <c r="T712" s="527"/>
      <c r="U712" s="527"/>
      <c r="V712" s="527"/>
      <c r="W712" s="527"/>
    </row>
    <row r="713" spans="20:23" ht="12.75">
      <c r="T713" s="527"/>
      <c r="U713" s="527"/>
      <c r="V713" s="527"/>
      <c r="W713" s="527"/>
    </row>
    <row r="714" spans="20:23" ht="12.75">
      <c r="T714" s="527"/>
      <c r="U714" s="527"/>
      <c r="V714" s="527"/>
      <c r="W714" s="527"/>
    </row>
    <row r="715" spans="20:23" ht="12.75">
      <c r="T715" s="527"/>
      <c r="U715" s="527"/>
      <c r="V715" s="527"/>
      <c r="W715" s="527"/>
    </row>
    <row r="716" spans="20:23" ht="12.75">
      <c r="T716" s="527"/>
      <c r="U716" s="527"/>
      <c r="V716" s="527"/>
      <c r="W716" s="527"/>
    </row>
    <row r="717" spans="20:23" ht="12.75">
      <c r="T717" s="527"/>
      <c r="U717" s="527"/>
      <c r="V717" s="527"/>
      <c r="W717" s="527"/>
    </row>
    <row r="718" spans="20:23" ht="12.75">
      <c r="T718" s="527"/>
      <c r="U718" s="527"/>
      <c r="V718" s="527"/>
      <c r="W718" s="527"/>
    </row>
    <row r="719" spans="20:23" ht="12.75">
      <c r="T719" s="527"/>
      <c r="U719" s="527"/>
      <c r="V719" s="527"/>
      <c r="W719" s="527"/>
    </row>
    <row r="720" spans="20:23" ht="12.75">
      <c r="T720" s="527"/>
      <c r="U720" s="527"/>
      <c r="V720" s="527"/>
      <c r="W720" s="527"/>
    </row>
    <row r="721" spans="20:23" ht="12.75">
      <c r="T721" s="527"/>
      <c r="U721" s="527"/>
      <c r="V721" s="527"/>
      <c r="W721" s="527"/>
    </row>
    <row r="722" spans="20:23" ht="12.75">
      <c r="T722" s="527"/>
      <c r="U722" s="527"/>
      <c r="V722" s="527"/>
      <c r="W722" s="527"/>
    </row>
    <row r="723" spans="20:23" ht="12.75">
      <c r="T723" s="527"/>
      <c r="U723" s="527"/>
      <c r="V723" s="527"/>
      <c r="W723" s="527"/>
    </row>
    <row r="724" spans="20:23" ht="12.75">
      <c r="T724" s="527"/>
      <c r="U724" s="527"/>
      <c r="V724" s="527"/>
      <c r="W724" s="527"/>
    </row>
    <row r="725" spans="20:23" ht="12.75">
      <c r="T725" s="527"/>
      <c r="U725" s="527"/>
      <c r="V725" s="527"/>
      <c r="W725" s="527"/>
    </row>
    <row r="726" spans="20:23" ht="12.75">
      <c r="T726" s="527"/>
      <c r="U726" s="527"/>
      <c r="V726" s="527"/>
      <c r="W726" s="527"/>
    </row>
    <row r="727" spans="20:23" ht="12.75">
      <c r="T727" s="527"/>
      <c r="U727" s="527"/>
      <c r="V727" s="527"/>
      <c r="W727" s="527"/>
    </row>
    <row r="728" spans="20:23" ht="12.75">
      <c r="T728" s="527"/>
      <c r="U728" s="527"/>
      <c r="V728" s="527"/>
      <c r="W728" s="527"/>
    </row>
    <row r="729" spans="20:23" ht="12.75">
      <c r="T729" s="527"/>
      <c r="U729" s="527"/>
      <c r="V729" s="527"/>
      <c r="W729" s="527"/>
    </row>
    <row r="730" spans="20:23" ht="12.75">
      <c r="T730" s="527"/>
      <c r="U730" s="527"/>
      <c r="V730" s="527"/>
      <c r="W730" s="527"/>
    </row>
    <row r="731" spans="20:23" ht="12.75">
      <c r="T731" s="527"/>
      <c r="U731" s="527"/>
      <c r="V731" s="527"/>
      <c r="W731" s="527"/>
    </row>
    <row r="732" spans="20:23" ht="12.75">
      <c r="T732" s="527"/>
      <c r="U732" s="527"/>
      <c r="V732" s="527"/>
      <c r="W732" s="527"/>
    </row>
    <row r="733" spans="20:23" ht="12.75">
      <c r="T733" s="527"/>
      <c r="U733" s="527"/>
      <c r="V733" s="527"/>
      <c r="W733" s="527"/>
    </row>
    <row r="734" spans="20:23" ht="12.75">
      <c r="T734" s="527"/>
      <c r="U734" s="527"/>
      <c r="V734" s="527"/>
      <c r="W734" s="527"/>
    </row>
    <row r="735" spans="20:23" ht="12.75">
      <c r="T735" s="527"/>
      <c r="U735" s="527"/>
      <c r="V735" s="527"/>
      <c r="W735" s="527"/>
    </row>
    <row r="736" spans="20:23" ht="12.75">
      <c r="T736" s="527"/>
      <c r="U736" s="527"/>
      <c r="V736" s="527"/>
      <c r="W736" s="527"/>
    </row>
    <row r="737" spans="20:23" ht="12.75">
      <c r="T737" s="527"/>
      <c r="U737" s="527"/>
      <c r="V737" s="527"/>
      <c r="W737" s="527"/>
    </row>
    <row r="738" spans="20:23" ht="12.75">
      <c r="T738" s="527"/>
      <c r="U738" s="527"/>
      <c r="V738" s="527"/>
      <c r="W738" s="527"/>
    </row>
    <row r="739" spans="20:23" ht="12.75">
      <c r="T739" s="527"/>
      <c r="U739" s="527"/>
      <c r="V739" s="527"/>
      <c r="W739" s="527"/>
    </row>
    <row r="740" spans="20:23" ht="12.75">
      <c r="T740" s="527"/>
      <c r="U740" s="527"/>
      <c r="V740" s="527"/>
      <c r="W740" s="527"/>
    </row>
    <row r="741" spans="20:23" ht="12.75">
      <c r="T741" s="527"/>
      <c r="U741" s="527"/>
      <c r="V741" s="527"/>
      <c r="W741" s="527"/>
    </row>
    <row r="742" spans="20:23" ht="12.75">
      <c r="T742" s="527"/>
      <c r="U742" s="527"/>
      <c r="V742" s="527"/>
      <c r="W742" s="527"/>
    </row>
    <row r="743" spans="20:23" ht="12.75">
      <c r="T743" s="527"/>
      <c r="U743" s="527"/>
      <c r="V743" s="527"/>
      <c r="W743" s="527"/>
    </row>
    <row r="744" spans="20:23" ht="12.75">
      <c r="T744" s="527"/>
      <c r="U744" s="527"/>
      <c r="V744" s="527"/>
      <c r="W744" s="527"/>
    </row>
    <row r="745" spans="20:23" ht="12.75">
      <c r="T745" s="527"/>
      <c r="U745" s="527"/>
      <c r="V745" s="527"/>
      <c r="W745" s="527"/>
    </row>
    <row r="746" spans="20:23" ht="12.75">
      <c r="T746" s="527"/>
      <c r="U746" s="527"/>
      <c r="V746" s="527"/>
      <c r="W746" s="527"/>
    </row>
    <row r="747" spans="20:23" ht="12.75">
      <c r="T747" s="527"/>
      <c r="U747" s="527"/>
      <c r="V747" s="527"/>
      <c r="W747" s="527"/>
    </row>
    <row r="748" spans="20:23" ht="12.75">
      <c r="T748" s="527"/>
      <c r="U748" s="527"/>
      <c r="V748" s="527"/>
      <c r="W748" s="527"/>
    </row>
    <row r="749" spans="20:23" ht="12.75">
      <c r="T749" s="527"/>
      <c r="U749" s="527"/>
      <c r="V749" s="527"/>
      <c r="W749" s="527"/>
    </row>
    <row r="750" spans="20:23" ht="12.75">
      <c r="T750" s="527"/>
      <c r="U750" s="527"/>
      <c r="V750" s="527"/>
      <c r="W750" s="527"/>
    </row>
    <row r="751" spans="20:23" ht="12.75">
      <c r="T751" s="527"/>
      <c r="U751" s="527"/>
      <c r="V751" s="527"/>
      <c r="W751" s="527"/>
    </row>
    <row r="752" spans="20:23" ht="12.75">
      <c r="T752" s="527"/>
      <c r="U752" s="527"/>
      <c r="V752" s="527"/>
      <c r="W752" s="527"/>
    </row>
    <row r="753" spans="20:23" ht="12.75">
      <c r="T753" s="527"/>
      <c r="U753" s="527"/>
      <c r="V753" s="527"/>
      <c r="W753" s="527"/>
    </row>
    <row r="754" spans="20:23" ht="12.75">
      <c r="T754" s="527"/>
      <c r="U754" s="527"/>
      <c r="V754" s="527"/>
      <c r="W754" s="527"/>
    </row>
    <row r="755" spans="20:23" ht="12.75">
      <c r="T755" s="527"/>
      <c r="U755" s="527"/>
      <c r="V755" s="527"/>
      <c r="W755" s="527"/>
    </row>
    <row r="756" spans="20:23" ht="12.75">
      <c r="T756" s="527"/>
      <c r="U756" s="527"/>
      <c r="V756" s="527"/>
      <c r="W756" s="527"/>
    </row>
    <row r="757" spans="20:23" ht="12.75">
      <c r="T757" s="527"/>
      <c r="U757" s="527"/>
      <c r="V757" s="527"/>
      <c r="W757" s="527"/>
    </row>
    <row r="758" spans="20:23" ht="12.75">
      <c r="T758" s="527"/>
      <c r="U758" s="527"/>
      <c r="V758" s="527"/>
      <c r="W758" s="527"/>
    </row>
    <row r="759" spans="20:23" ht="12.75">
      <c r="T759" s="527"/>
      <c r="U759" s="527"/>
      <c r="V759" s="527"/>
      <c r="W759" s="527"/>
    </row>
    <row r="760" spans="20:23" ht="12.75">
      <c r="T760" s="527"/>
      <c r="U760" s="527"/>
      <c r="V760" s="527"/>
      <c r="W760" s="527"/>
    </row>
    <row r="761" spans="20:23" ht="12.75">
      <c r="T761" s="527"/>
      <c r="U761" s="527"/>
      <c r="V761" s="527"/>
      <c r="W761" s="527"/>
    </row>
    <row r="762" spans="20:23" ht="12.75">
      <c r="T762" s="527"/>
      <c r="U762" s="527"/>
      <c r="V762" s="527"/>
      <c r="W762" s="527"/>
    </row>
    <row r="763" spans="20:23" ht="12.75">
      <c r="T763" s="527"/>
      <c r="U763" s="527"/>
      <c r="V763" s="527"/>
      <c r="W763" s="527"/>
    </row>
    <row r="764" spans="20:23" ht="12.75">
      <c r="T764" s="527"/>
      <c r="U764" s="527"/>
      <c r="V764" s="527"/>
      <c r="W764" s="527"/>
    </row>
    <row r="765" spans="20:23" ht="12.75">
      <c r="T765" s="527"/>
      <c r="U765" s="527"/>
      <c r="V765" s="527"/>
      <c r="W765" s="527"/>
    </row>
    <row r="766" spans="20:23" ht="12.75">
      <c r="T766" s="527"/>
      <c r="U766" s="527"/>
      <c r="V766" s="527"/>
      <c r="W766" s="527"/>
    </row>
    <row r="767" spans="20:23" ht="12.75">
      <c r="T767" s="527"/>
      <c r="U767" s="527"/>
      <c r="V767" s="527"/>
      <c r="W767" s="527"/>
    </row>
    <row r="768" spans="20:23" ht="12.75">
      <c r="T768" s="527"/>
      <c r="U768" s="527"/>
      <c r="V768" s="527"/>
      <c r="W768" s="527"/>
    </row>
    <row r="769" spans="20:23" ht="12.75">
      <c r="T769" s="527"/>
      <c r="U769" s="527"/>
      <c r="V769" s="527"/>
      <c r="W769" s="527"/>
    </row>
    <row r="770" spans="20:23" ht="12.75">
      <c r="T770" s="527"/>
      <c r="U770" s="527"/>
      <c r="V770" s="527"/>
      <c r="W770" s="527"/>
    </row>
    <row r="771" spans="20:23" ht="12.75">
      <c r="T771" s="527"/>
      <c r="U771" s="527"/>
      <c r="V771" s="527"/>
      <c r="W771" s="527"/>
    </row>
    <row r="772" spans="20:23" ht="12.75">
      <c r="T772" s="527"/>
      <c r="U772" s="527"/>
      <c r="V772" s="527"/>
      <c r="W772" s="527"/>
    </row>
    <row r="773" spans="20:23" ht="12.75">
      <c r="T773" s="527"/>
      <c r="U773" s="527"/>
      <c r="V773" s="527"/>
      <c r="W773" s="527"/>
    </row>
    <row r="774" spans="20:23" ht="12.75">
      <c r="T774" s="527"/>
      <c r="U774" s="527"/>
      <c r="V774" s="527"/>
      <c r="W774" s="527"/>
    </row>
    <row r="775" spans="20:23" ht="12.75">
      <c r="T775" s="527"/>
      <c r="U775" s="527"/>
      <c r="V775" s="527"/>
      <c r="W775" s="527"/>
    </row>
    <row r="776" spans="20:23" ht="12.75">
      <c r="T776" s="527"/>
      <c r="U776" s="527"/>
      <c r="V776" s="527"/>
      <c r="W776" s="527"/>
    </row>
    <row r="777" spans="20:23" ht="12.75">
      <c r="T777" s="527"/>
      <c r="U777" s="527"/>
      <c r="V777" s="527"/>
      <c r="W777" s="527"/>
    </row>
    <row r="778" spans="20:23" ht="12.75">
      <c r="T778" s="527"/>
      <c r="U778" s="527"/>
      <c r="V778" s="527"/>
      <c r="W778" s="527"/>
    </row>
    <row r="779" spans="20:23" ht="12.75">
      <c r="T779" s="527"/>
      <c r="U779" s="527"/>
      <c r="V779" s="527"/>
      <c r="W779" s="527"/>
    </row>
    <row r="780" spans="20:23" ht="12.75">
      <c r="T780" s="527"/>
      <c r="U780" s="527"/>
      <c r="V780" s="527"/>
      <c r="W780" s="527"/>
    </row>
    <row r="781" spans="20:23" ht="12.75">
      <c r="T781" s="527"/>
      <c r="U781" s="527"/>
      <c r="V781" s="527"/>
      <c r="W781" s="527"/>
    </row>
    <row r="782" spans="20:23" ht="12.75">
      <c r="T782" s="527"/>
      <c r="U782" s="527"/>
      <c r="V782" s="527"/>
      <c r="W782" s="527"/>
    </row>
    <row r="783" spans="20:23" ht="12.75">
      <c r="T783" s="527"/>
      <c r="U783" s="527"/>
      <c r="V783" s="527"/>
      <c r="W783" s="527"/>
    </row>
    <row r="784" spans="20:23" ht="12.75">
      <c r="T784" s="527"/>
      <c r="U784" s="527"/>
      <c r="V784" s="527"/>
      <c r="W784" s="527"/>
    </row>
    <row r="785" spans="20:23" ht="12.75">
      <c r="T785" s="527"/>
      <c r="U785" s="527"/>
      <c r="V785" s="527"/>
      <c r="W785" s="527"/>
    </row>
    <row r="786" spans="20:23" ht="12.75">
      <c r="T786" s="527"/>
      <c r="U786" s="527"/>
      <c r="V786" s="527"/>
      <c r="W786" s="527"/>
    </row>
    <row r="787" spans="20:23" ht="12.75">
      <c r="T787" s="527"/>
      <c r="U787" s="527"/>
      <c r="V787" s="527"/>
      <c r="W787" s="527"/>
    </row>
    <row r="788" spans="20:23" ht="12.75">
      <c r="T788" s="527"/>
      <c r="U788" s="527"/>
      <c r="V788" s="527"/>
      <c r="W788" s="527"/>
    </row>
    <row r="789" spans="20:23" ht="12.75">
      <c r="T789" s="527"/>
      <c r="U789" s="527"/>
      <c r="V789" s="527"/>
      <c r="W789" s="527"/>
    </row>
    <row r="790" spans="20:23" ht="12.75">
      <c r="T790" s="527"/>
      <c r="U790" s="527"/>
      <c r="V790" s="527"/>
      <c r="W790" s="527"/>
    </row>
    <row r="791" spans="20:23" ht="12.75">
      <c r="T791" s="527"/>
      <c r="U791" s="527"/>
      <c r="V791" s="527"/>
      <c r="W791" s="527"/>
    </row>
    <row r="792" spans="20:23" ht="12.75">
      <c r="T792" s="527"/>
      <c r="U792" s="527"/>
      <c r="V792" s="527"/>
      <c r="W792" s="527"/>
    </row>
    <row r="793" spans="20:23" ht="12.75">
      <c r="T793" s="527"/>
      <c r="U793" s="527"/>
      <c r="V793" s="527"/>
      <c r="W793" s="527"/>
    </row>
    <row r="794" spans="20:23" ht="12.75">
      <c r="T794" s="527"/>
      <c r="U794" s="527"/>
      <c r="V794" s="527"/>
      <c r="W794" s="527"/>
    </row>
    <row r="795" spans="20:23" ht="12.75">
      <c r="T795" s="527"/>
      <c r="U795" s="527"/>
      <c r="V795" s="527"/>
      <c r="W795" s="527"/>
    </row>
    <row r="796" spans="20:23" ht="12.75">
      <c r="T796" s="527"/>
      <c r="U796" s="527"/>
      <c r="V796" s="527"/>
      <c r="W796" s="527"/>
    </row>
    <row r="797" spans="20:23" ht="12.75">
      <c r="T797" s="527"/>
      <c r="U797" s="527"/>
      <c r="V797" s="527"/>
      <c r="W797" s="527"/>
    </row>
    <row r="798" spans="20:23" ht="12.75">
      <c r="T798" s="527"/>
      <c r="U798" s="527"/>
      <c r="V798" s="527"/>
      <c r="W798" s="527"/>
    </row>
    <row r="799" spans="20:23" ht="12.75">
      <c r="T799" s="527"/>
      <c r="U799" s="527"/>
      <c r="V799" s="527"/>
      <c r="W799" s="527"/>
    </row>
    <row r="800" spans="20:23" ht="12.75">
      <c r="T800" s="527"/>
      <c r="U800" s="527"/>
      <c r="V800" s="527"/>
      <c r="W800" s="527"/>
    </row>
    <row r="801" spans="20:23" ht="12.75">
      <c r="T801" s="527"/>
      <c r="U801" s="527"/>
      <c r="V801" s="527"/>
      <c r="W801" s="527"/>
    </row>
    <row r="802" spans="20:23" ht="12.75">
      <c r="T802" s="527"/>
      <c r="U802" s="527"/>
      <c r="V802" s="527"/>
      <c r="W802" s="527"/>
    </row>
    <row r="803" spans="20:23" ht="12.75">
      <c r="T803" s="527"/>
      <c r="U803" s="527"/>
      <c r="V803" s="527"/>
      <c r="W803" s="527"/>
    </row>
    <row r="804" spans="20:23" ht="12.75">
      <c r="T804" s="527"/>
      <c r="U804" s="527"/>
      <c r="V804" s="527"/>
      <c r="W804" s="527"/>
    </row>
    <row r="805" spans="20:23" ht="12.75">
      <c r="T805" s="527"/>
      <c r="U805" s="527"/>
      <c r="V805" s="527"/>
      <c r="W805" s="527"/>
    </row>
    <row r="806" spans="20:23" ht="12.75">
      <c r="T806" s="527"/>
      <c r="U806" s="527"/>
      <c r="V806" s="527"/>
      <c r="W806" s="527"/>
    </row>
    <row r="807" spans="20:23" ht="12.75">
      <c r="T807" s="527"/>
      <c r="U807" s="527"/>
      <c r="V807" s="527"/>
      <c r="W807" s="527"/>
    </row>
    <row r="808" spans="20:23" ht="12.75">
      <c r="T808" s="527"/>
      <c r="U808" s="527"/>
      <c r="V808" s="527"/>
      <c r="W808" s="527"/>
    </row>
    <row r="809" spans="20:23" ht="12.75">
      <c r="T809" s="527"/>
      <c r="U809" s="527"/>
      <c r="V809" s="527"/>
      <c r="W809" s="527"/>
    </row>
    <row r="810" spans="20:23" ht="12.75">
      <c r="T810" s="527"/>
      <c r="U810" s="527"/>
      <c r="V810" s="527"/>
      <c r="W810" s="527"/>
    </row>
    <row r="811" spans="20:23" ht="12.75">
      <c r="T811" s="527"/>
      <c r="U811" s="527"/>
      <c r="V811" s="527"/>
      <c r="W811" s="527"/>
    </row>
    <row r="812" spans="20:23" ht="12.75">
      <c r="T812" s="527"/>
      <c r="U812" s="527"/>
      <c r="V812" s="527"/>
      <c r="W812" s="527"/>
    </row>
    <row r="813" spans="20:23" ht="12.75">
      <c r="T813" s="527"/>
      <c r="U813" s="527"/>
      <c r="V813" s="527"/>
      <c r="W813" s="527"/>
    </row>
    <row r="814" spans="20:23" ht="12.75">
      <c r="T814" s="527"/>
      <c r="U814" s="527"/>
      <c r="V814" s="527"/>
      <c r="W814" s="527"/>
    </row>
    <row r="815" spans="20:23" ht="12.75">
      <c r="T815" s="527"/>
      <c r="U815" s="527"/>
      <c r="V815" s="527"/>
      <c r="W815" s="527"/>
    </row>
    <row r="816" spans="20:23" ht="12.75">
      <c r="T816" s="527"/>
      <c r="U816" s="527"/>
      <c r="V816" s="527"/>
      <c r="W816" s="527"/>
    </row>
    <row r="817" spans="20:23" ht="12.75">
      <c r="T817" s="527"/>
      <c r="U817" s="527"/>
      <c r="V817" s="527"/>
      <c r="W817" s="527"/>
    </row>
    <row r="818" spans="20:23" ht="12.75">
      <c r="T818" s="527"/>
      <c r="U818" s="527"/>
      <c r="V818" s="527"/>
      <c r="W818" s="527"/>
    </row>
    <row r="819" spans="20:23" ht="12.75">
      <c r="T819" s="527"/>
      <c r="U819" s="527"/>
      <c r="V819" s="527"/>
      <c r="W819" s="527"/>
    </row>
    <row r="820" spans="20:23" ht="12.75">
      <c r="T820" s="527"/>
      <c r="U820" s="527"/>
      <c r="V820" s="527"/>
      <c r="W820" s="527"/>
    </row>
    <row r="821" spans="20:23" ht="12.75">
      <c r="T821" s="527"/>
      <c r="U821" s="527"/>
      <c r="V821" s="527"/>
      <c r="W821" s="527"/>
    </row>
    <row r="822" spans="20:23" ht="12.75">
      <c r="T822" s="527"/>
      <c r="U822" s="527"/>
      <c r="V822" s="527"/>
      <c r="W822" s="527"/>
    </row>
    <row r="823" spans="20:23" ht="12.75">
      <c r="T823" s="527"/>
      <c r="U823" s="527"/>
      <c r="V823" s="527"/>
      <c r="W823" s="527"/>
    </row>
    <row r="824" spans="20:23" ht="12.75">
      <c r="T824" s="527"/>
      <c r="U824" s="527"/>
      <c r="V824" s="527"/>
      <c r="W824" s="527"/>
    </row>
    <row r="825" spans="20:23" ht="12.75">
      <c r="T825" s="527"/>
      <c r="U825" s="527"/>
      <c r="V825" s="527"/>
      <c r="W825" s="527"/>
    </row>
    <row r="826" spans="20:23" ht="12.75">
      <c r="T826" s="527"/>
      <c r="U826" s="527"/>
      <c r="V826" s="527"/>
      <c r="W826" s="527"/>
    </row>
    <row r="827" spans="20:23" ht="12.75">
      <c r="T827" s="527"/>
      <c r="U827" s="527"/>
      <c r="V827" s="527"/>
      <c r="W827" s="527"/>
    </row>
    <row r="828" spans="20:23" ht="12.75">
      <c r="T828" s="527"/>
      <c r="U828" s="527"/>
      <c r="V828" s="527"/>
      <c r="W828" s="527"/>
    </row>
    <row r="829" spans="20:23" ht="12.75">
      <c r="T829" s="527"/>
      <c r="U829" s="527"/>
      <c r="V829" s="527"/>
      <c r="W829" s="527"/>
    </row>
    <row r="830" spans="20:23" ht="12.75">
      <c r="T830" s="527"/>
      <c r="U830" s="527"/>
      <c r="V830" s="527"/>
      <c r="W830" s="527"/>
    </row>
    <row r="831" spans="20:23" ht="12.75">
      <c r="T831" s="527"/>
      <c r="U831" s="527"/>
      <c r="V831" s="527"/>
      <c r="W831" s="527"/>
    </row>
    <row r="832" spans="20:23" ht="12.75">
      <c r="T832" s="527"/>
      <c r="U832" s="527"/>
      <c r="V832" s="527"/>
      <c r="W832" s="527"/>
    </row>
    <row r="833" spans="20:23" ht="12.75">
      <c r="T833" s="527"/>
      <c r="U833" s="527"/>
      <c r="V833" s="527"/>
      <c r="W833" s="527"/>
    </row>
    <row r="834" spans="20:23" ht="12.75">
      <c r="T834" s="527"/>
      <c r="U834" s="527"/>
      <c r="V834" s="527"/>
      <c r="W834" s="527"/>
    </row>
    <row r="835" spans="20:23" ht="12.75">
      <c r="T835" s="527"/>
      <c r="U835" s="527"/>
      <c r="V835" s="527"/>
      <c r="W835" s="527"/>
    </row>
    <row r="836" spans="20:23" ht="12.75">
      <c r="T836" s="527"/>
      <c r="U836" s="527"/>
      <c r="V836" s="527"/>
      <c r="W836" s="527"/>
    </row>
    <row r="837" spans="20:23" ht="12.75">
      <c r="T837" s="527"/>
      <c r="U837" s="527"/>
      <c r="V837" s="527"/>
      <c r="W837" s="527"/>
    </row>
    <row r="838" spans="20:23" ht="12.75">
      <c r="T838" s="527"/>
      <c r="U838" s="527"/>
      <c r="V838" s="527"/>
      <c r="W838" s="527"/>
    </row>
    <row r="839" spans="20:23" ht="12.75">
      <c r="T839" s="527"/>
      <c r="U839" s="527"/>
      <c r="V839" s="527"/>
      <c r="W839" s="527"/>
    </row>
    <row r="840" spans="20:23" ht="12.75">
      <c r="T840" s="527"/>
      <c r="U840" s="527"/>
      <c r="V840" s="527"/>
      <c r="W840" s="527"/>
    </row>
    <row r="841" spans="20:23" ht="12.75">
      <c r="T841" s="527"/>
      <c r="U841" s="527"/>
      <c r="V841" s="527"/>
      <c r="W841" s="527"/>
    </row>
    <row r="842" spans="20:23" ht="12.75">
      <c r="T842" s="527"/>
      <c r="U842" s="527"/>
      <c r="V842" s="527"/>
      <c r="W842" s="527"/>
    </row>
    <row r="843" spans="20:23" ht="12.75">
      <c r="T843" s="527"/>
      <c r="U843" s="527"/>
      <c r="V843" s="527"/>
      <c r="W843" s="527"/>
    </row>
    <row r="844" spans="20:23" ht="12.75">
      <c r="T844" s="527"/>
      <c r="U844" s="527"/>
      <c r="V844" s="527"/>
      <c r="W844" s="527"/>
    </row>
    <row r="845" spans="20:23" ht="12.75">
      <c r="T845" s="527"/>
      <c r="U845" s="527"/>
      <c r="V845" s="527"/>
      <c r="W845" s="527"/>
    </row>
    <row r="846" spans="20:23" ht="12.75">
      <c r="T846" s="527"/>
      <c r="U846" s="527"/>
      <c r="V846" s="527"/>
      <c r="W846" s="527"/>
    </row>
    <row r="847" spans="20:23" ht="12.75">
      <c r="T847" s="527"/>
      <c r="U847" s="527"/>
      <c r="V847" s="527"/>
      <c r="W847" s="527"/>
    </row>
    <row r="848" spans="20:23" ht="12.75">
      <c r="T848" s="527"/>
      <c r="U848" s="527"/>
      <c r="V848" s="527"/>
      <c r="W848" s="527"/>
    </row>
    <row r="849" spans="20:23" ht="12.75">
      <c r="T849" s="527"/>
      <c r="U849" s="527"/>
      <c r="V849" s="527"/>
      <c r="W849" s="527"/>
    </row>
    <row r="850" spans="20:23" ht="12.75">
      <c r="T850" s="527"/>
      <c r="U850" s="527"/>
      <c r="V850" s="527"/>
      <c r="W850" s="527"/>
    </row>
    <row r="851" spans="20:23" ht="12.75">
      <c r="T851" s="527"/>
      <c r="U851" s="527"/>
      <c r="V851" s="527"/>
      <c r="W851" s="527"/>
    </row>
    <row r="852" spans="20:23" ht="12.75">
      <c r="T852" s="527"/>
      <c r="U852" s="527"/>
      <c r="V852" s="527"/>
      <c r="W852" s="527"/>
    </row>
    <row r="853" spans="20:23" ht="12.75">
      <c r="T853" s="527"/>
      <c r="U853" s="527"/>
      <c r="V853" s="527"/>
      <c r="W853" s="527"/>
    </row>
    <row r="854" spans="20:23" ht="12.75">
      <c r="T854" s="527"/>
      <c r="U854" s="527"/>
      <c r="V854" s="527"/>
      <c r="W854" s="527"/>
    </row>
    <row r="855" spans="20:23" ht="12.75">
      <c r="T855" s="527"/>
      <c r="U855" s="527"/>
      <c r="V855" s="527"/>
      <c r="W855" s="527"/>
    </row>
    <row r="856" spans="20:23" ht="12.75">
      <c r="T856" s="527"/>
      <c r="U856" s="527"/>
      <c r="V856" s="527"/>
      <c r="W856" s="527"/>
    </row>
    <row r="857" spans="20:23" ht="12.75">
      <c r="T857" s="527"/>
      <c r="U857" s="527"/>
      <c r="V857" s="527"/>
      <c r="W857" s="527"/>
    </row>
    <row r="858" spans="20:23" ht="12.75">
      <c r="T858" s="527"/>
      <c r="U858" s="527"/>
      <c r="V858" s="527"/>
      <c r="W858" s="527"/>
    </row>
    <row r="859" spans="20:23" ht="12.75">
      <c r="T859" s="527"/>
      <c r="U859" s="527"/>
      <c r="V859" s="527"/>
      <c r="W859" s="527"/>
    </row>
    <row r="860" spans="20:23" ht="12.75">
      <c r="T860" s="527"/>
      <c r="U860" s="527"/>
      <c r="V860" s="527"/>
      <c r="W860" s="527"/>
    </row>
    <row r="861" spans="20:23" ht="12.75">
      <c r="T861" s="527"/>
      <c r="U861" s="527"/>
      <c r="V861" s="527"/>
      <c r="W861" s="527"/>
    </row>
    <row r="862" spans="20:23" ht="12.75">
      <c r="T862" s="527"/>
      <c r="U862" s="527"/>
      <c r="V862" s="527"/>
      <c r="W862" s="527"/>
    </row>
    <row r="863" spans="20:23" ht="12.75">
      <c r="T863" s="527"/>
      <c r="U863" s="527"/>
      <c r="V863" s="527"/>
      <c r="W863" s="527"/>
    </row>
    <row r="864" spans="20:23" ht="12.75">
      <c r="T864" s="527"/>
      <c r="U864" s="527"/>
      <c r="V864" s="527"/>
      <c r="W864" s="527"/>
    </row>
    <row r="865" spans="20:23" ht="12.75">
      <c r="T865" s="527"/>
      <c r="U865" s="527"/>
      <c r="V865" s="527"/>
      <c r="W865" s="527"/>
    </row>
    <row r="866" spans="20:23" ht="12.75">
      <c r="T866" s="527"/>
      <c r="U866" s="527"/>
      <c r="V866" s="527"/>
      <c r="W866" s="527"/>
    </row>
    <row r="867" spans="20:23" ht="12.75">
      <c r="T867" s="527"/>
      <c r="U867" s="527"/>
      <c r="V867" s="527"/>
      <c r="W867" s="527"/>
    </row>
    <row r="868" spans="20:23" ht="12.75">
      <c r="T868" s="527"/>
      <c r="U868" s="527"/>
      <c r="V868" s="527"/>
      <c r="W868" s="527"/>
    </row>
    <row r="869" spans="20:23" ht="12.75">
      <c r="T869" s="527"/>
      <c r="U869" s="527"/>
      <c r="V869" s="527"/>
      <c r="W869" s="527"/>
    </row>
    <row r="870" spans="20:23" ht="12.75">
      <c r="T870" s="527"/>
      <c r="U870" s="527"/>
      <c r="V870" s="527"/>
      <c r="W870" s="527"/>
    </row>
    <row r="871" spans="20:23" ht="12.75">
      <c r="T871" s="527"/>
      <c r="U871" s="527"/>
      <c r="V871" s="527"/>
      <c r="W871" s="527"/>
    </row>
    <row r="872" spans="20:23" ht="12.75">
      <c r="T872" s="527"/>
      <c r="U872" s="527"/>
      <c r="V872" s="527"/>
      <c r="W872" s="527"/>
    </row>
    <row r="873" spans="20:23" ht="12.75">
      <c r="T873" s="527"/>
      <c r="U873" s="527"/>
      <c r="V873" s="527"/>
      <c r="W873" s="527"/>
    </row>
    <row r="874" spans="20:23" ht="12.75">
      <c r="T874" s="527"/>
      <c r="U874" s="527"/>
      <c r="V874" s="527"/>
      <c r="W874" s="527"/>
    </row>
    <row r="875" spans="20:23" ht="12.75">
      <c r="T875" s="527"/>
      <c r="U875" s="527"/>
      <c r="V875" s="527"/>
      <c r="W875" s="527"/>
    </row>
    <row r="876" spans="20:23" ht="12.75">
      <c r="T876" s="527"/>
      <c r="U876" s="527"/>
      <c r="V876" s="527"/>
      <c r="W876" s="527"/>
    </row>
    <row r="877" spans="20:23" ht="12.75">
      <c r="T877" s="527"/>
      <c r="U877" s="527"/>
      <c r="V877" s="527"/>
      <c r="W877" s="527"/>
    </row>
    <row r="878" spans="20:23" ht="12.75">
      <c r="T878" s="527"/>
      <c r="U878" s="527"/>
      <c r="V878" s="527"/>
      <c r="W878" s="527"/>
    </row>
    <row r="879" spans="20:23" ht="12.75">
      <c r="T879" s="527"/>
      <c r="U879" s="527"/>
      <c r="V879" s="527"/>
      <c r="W879" s="527"/>
    </row>
    <row r="880" spans="20:23" ht="12.75">
      <c r="T880" s="527"/>
      <c r="U880" s="527"/>
      <c r="V880" s="527"/>
      <c r="W880" s="527"/>
    </row>
    <row r="881" spans="20:23" ht="12.75">
      <c r="T881" s="527"/>
      <c r="U881" s="527"/>
      <c r="V881" s="527"/>
      <c r="W881" s="527"/>
    </row>
    <row r="882" spans="20:23" ht="12.75">
      <c r="T882" s="527"/>
      <c r="U882" s="527"/>
      <c r="V882" s="527"/>
      <c r="W882" s="527"/>
    </row>
    <row r="883" spans="20:23" ht="12.75">
      <c r="T883" s="527"/>
      <c r="U883" s="527"/>
      <c r="V883" s="527"/>
      <c r="W883" s="527"/>
    </row>
    <row r="884" spans="20:23" ht="12.75">
      <c r="T884" s="527"/>
      <c r="U884" s="527"/>
      <c r="V884" s="527"/>
      <c r="W884" s="527"/>
    </row>
    <row r="885" spans="20:23" ht="12.75">
      <c r="T885" s="527"/>
      <c r="U885" s="527"/>
      <c r="V885" s="527"/>
      <c r="W885" s="527"/>
    </row>
    <row r="886" spans="20:23" ht="12.75">
      <c r="T886" s="527"/>
      <c r="U886" s="527"/>
      <c r="V886" s="527"/>
      <c r="W886" s="527"/>
    </row>
    <row r="887" spans="20:23" ht="12.75">
      <c r="T887" s="527"/>
      <c r="U887" s="527"/>
      <c r="V887" s="527"/>
      <c r="W887" s="527"/>
    </row>
    <row r="888" spans="20:23" ht="12.75">
      <c r="T888" s="527"/>
      <c r="U888" s="527"/>
      <c r="V888" s="527"/>
      <c r="W888" s="527"/>
    </row>
    <row r="889" spans="20:23" ht="12.75">
      <c r="T889" s="527"/>
      <c r="U889" s="527"/>
      <c r="V889" s="527"/>
      <c r="W889" s="527"/>
    </row>
    <row r="890" spans="20:23" ht="12.75">
      <c r="T890" s="527"/>
      <c r="U890" s="527"/>
      <c r="V890" s="527"/>
      <c r="W890" s="527"/>
    </row>
    <row r="891" spans="20:23" ht="12.75">
      <c r="T891" s="527"/>
      <c r="U891" s="527"/>
      <c r="V891" s="527"/>
      <c r="W891" s="527"/>
    </row>
    <row r="892" spans="20:23" ht="12.75">
      <c r="T892" s="527"/>
      <c r="U892" s="527"/>
      <c r="V892" s="527"/>
      <c r="W892" s="527"/>
    </row>
    <row r="893" spans="20:23" ht="12.75">
      <c r="T893" s="527"/>
      <c r="U893" s="527"/>
      <c r="V893" s="527"/>
      <c r="W893" s="527"/>
    </row>
    <row r="894" spans="20:23" ht="12.75">
      <c r="T894" s="527"/>
      <c r="U894" s="527"/>
      <c r="V894" s="527"/>
      <c r="W894" s="527"/>
    </row>
    <row r="895" spans="20:23" ht="12.75">
      <c r="T895" s="527"/>
      <c r="U895" s="527"/>
      <c r="V895" s="527"/>
      <c r="W895" s="527"/>
    </row>
    <row r="896" spans="20:23" ht="12.75">
      <c r="T896" s="527"/>
      <c r="U896" s="527"/>
      <c r="V896" s="527"/>
      <c r="W896" s="527"/>
    </row>
    <row r="897" spans="20:23" ht="12.75">
      <c r="T897" s="527"/>
      <c r="U897" s="527"/>
      <c r="V897" s="527"/>
      <c r="W897" s="527"/>
    </row>
    <row r="898" spans="20:23" ht="12.75">
      <c r="T898" s="527"/>
      <c r="U898" s="527"/>
      <c r="V898" s="527"/>
      <c r="W898" s="527"/>
    </row>
  </sheetData>
  <sheetProtection/>
  <printOptions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Header>&amp;CAz év várható bevételi és kiadási előirányzatainak teljesüléséről előirányzat-felhasználási ütemterv&amp;R&amp;"Times New Roman,Normál"&amp;11 13.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H128"/>
  <sheetViews>
    <sheetView workbookViewId="0" topLeftCell="A70">
      <selection activeCell="D115" sqref="D115"/>
    </sheetView>
  </sheetViews>
  <sheetFormatPr defaultColWidth="9.00390625" defaultRowHeight="12.75"/>
  <cols>
    <col min="1" max="1" width="12.25390625" style="8" customWidth="1"/>
    <col min="2" max="2" width="11.875" style="8" customWidth="1"/>
    <col min="3" max="3" width="11.75390625" style="8" customWidth="1"/>
    <col min="4" max="4" width="48.125" style="8" customWidth="1"/>
    <col min="5" max="7" width="16.25390625" style="8" customWidth="1"/>
    <col min="8" max="8" width="13.625" style="8" customWidth="1"/>
    <col min="9" max="16384" width="9.125" style="8" customWidth="1"/>
  </cols>
  <sheetData>
    <row r="1" ht="12.75" hidden="1"/>
    <row r="2" ht="12.75" hidden="1"/>
    <row r="3" ht="12.75" hidden="1">
      <c r="E3" s="8" t="s">
        <v>134</v>
      </c>
    </row>
    <row r="4" ht="24" customHeight="1" hidden="1"/>
    <row r="5" ht="24" customHeight="1" hidden="1"/>
    <row r="6" ht="24" customHeight="1" hidden="1"/>
    <row r="7" ht="24" customHeight="1" hidden="1"/>
    <row r="8" ht="24" customHeight="1" hidden="1"/>
    <row r="9" ht="24" customHeight="1" hidden="1"/>
    <row r="10" ht="24" customHeight="1" hidden="1"/>
    <row r="11" ht="24" customHeight="1" hidden="1"/>
    <row r="12" ht="24" customHeight="1" hidden="1"/>
    <row r="13" ht="24" customHeight="1" hidden="1"/>
    <row r="14" ht="24" customHeight="1" hidden="1"/>
    <row r="15" ht="24" customHeight="1" hidden="1"/>
    <row r="16" ht="24" customHeight="1" hidden="1"/>
    <row r="17" ht="24" customHeight="1" hidden="1"/>
    <row r="18" ht="24" customHeight="1" hidden="1"/>
    <row r="19" ht="24" customHeight="1" hidden="1"/>
    <row r="20" ht="24" customHeight="1" hidden="1"/>
    <row r="21" ht="24" customHeight="1" hidden="1"/>
    <row r="22" ht="24" customHeight="1" hidden="1"/>
    <row r="23" ht="24" customHeight="1" hidden="1"/>
    <row r="24" ht="24" customHeight="1" hidden="1"/>
    <row r="25" ht="24" customHeight="1" hidden="1"/>
    <row r="26" ht="24" customHeight="1" hidden="1"/>
    <row r="27" ht="24" customHeight="1" hidden="1"/>
    <row r="28" ht="24" customHeight="1" hidden="1"/>
    <row r="29" ht="24" customHeight="1" hidden="1"/>
    <row r="30" ht="24" customHeight="1" hidden="1"/>
    <row r="31" ht="24" customHeight="1" hidden="1"/>
    <row r="32" ht="24" customHeight="1" hidden="1"/>
    <row r="33" ht="24" customHeight="1" hidden="1"/>
    <row r="34" ht="24" customHeight="1" hidden="1"/>
    <row r="35" ht="24" customHeight="1" hidden="1"/>
    <row r="36" ht="24" customHeight="1" hidden="1"/>
    <row r="37" ht="24" customHeight="1" hidden="1"/>
    <row r="38" ht="24" customHeight="1" hidden="1"/>
    <row r="39" ht="24" customHeight="1" hidden="1"/>
    <row r="40" ht="24" customHeight="1" hidden="1"/>
    <row r="41" ht="24" customHeight="1" hidden="1"/>
    <row r="42" ht="24" customHeight="1" hidden="1"/>
    <row r="43" ht="24" customHeight="1" hidden="1"/>
    <row r="44" ht="24" customHeight="1" hidden="1"/>
    <row r="45" ht="24" customHeight="1" hidden="1"/>
    <row r="46" ht="24" customHeight="1" hidden="1"/>
    <row r="47" ht="24" customHeight="1" hidden="1"/>
    <row r="48" ht="24" customHeight="1" hidden="1"/>
    <row r="49" spans="1:7" ht="18" customHeight="1" hidden="1">
      <c r="A49" s="102"/>
      <c r="B49" s="102"/>
      <c r="C49" s="102"/>
      <c r="D49" s="102"/>
      <c r="E49" s="103"/>
      <c r="F49" s="103"/>
      <c r="G49" s="103"/>
    </row>
    <row r="50" spans="1:7" ht="18" customHeight="1" hidden="1">
      <c r="A50" s="102"/>
      <c r="B50" s="102"/>
      <c r="C50" s="102"/>
      <c r="D50" s="102"/>
      <c r="E50" s="103"/>
      <c r="F50" s="103"/>
      <c r="G50" s="103"/>
    </row>
    <row r="51" spans="1:7" ht="18" customHeight="1" hidden="1">
      <c r="A51" s="102"/>
      <c r="B51" s="102"/>
      <c r="C51" s="102"/>
      <c r="D51" s="102"/>
      <c r="E51" s="103"/>
      <c r="F51" s="103"/>
      <c r="G51" s="103"/>
    </row>
    <row r="52" spans="1:7" ht="18" customHeight="1" hidden="1">
      <c r="A52" s="102"/>
      <c r="B52" s="102"/>
      <c r="C52" s="102"/>
      <c r="D52" s="102"/>
      <c r="E52" s="103"/>
      <c r="F52" s="103"/>
      <c r="G52" s="103"/>
    </row>
    <row r="53" spans="1:7" ht="18" customHeight="1" hidden="1">
      <c r="A53" s="102"/>
      <c r="B53" s="102"/>
      <c r="C53" s="102"/>
      <c r="D53" s="102"/>
      <c r="E53" s="103"/>
      <c r="F53" s="103"/>
      <c r="G53" s="103"/>
    </row>
    <row r="54" spans="1:7" ht="18" customHeight="1" hidden="1">
      <c r="A54" s="102"/>
      <c r="B54" s="102"/>
      <c r="C54" s="102"/>
      <c r="D54" s="102"/>
      <c r="E54" s="103"/>
      <c r="F54" s="103"/>
      <c r="G54" s="103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1:7" ht="16.5" thickBot="1">
      <c r="A70" s="7" t="s">
        <v>424</v>
      </c>
      <c r="C70" s="9"/>
      <c r="G70" s="10" t="s">
        <v>138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22</v>
      </c>
      <c r="E71" s="43" t="s">
        <v>504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15" t="s">
        <v>0</v>
      </c>
      <c r="F72" s="16" t="s">
        <v>1</v>
      </c>
      <c r="G72" s="17" t="s">
        <v>2</v>
      </c>
      <c r="H72" s="48" t="s">
        <v>23</v>
      </c>
    </row>
    <row r="73" spans="1:8" ht="24" customHeight="1" thickBot="1">
      <c r="A73" s="18" t="s">
        <v>9</v>
      </c>
      <c r="B73" s="19"/>
      <c r="C73" s="19"/>
      <c r="D73" s="60" t="s">
        <v>117</v>
      </c>
      <c r="E73" s="76">
        <f>E74+E75+E76+E79+E100+E101+E89</f>
        <v>940734000</v>
      </c>
      <c r="F73" s="73">
        <f>F74+F75+F76+F79+F100+F101+F89</f>
        <v>1382009800</v>
      </c>
      <c r="G73" s="317">
        <f>G74+G75+G76+G79+G100+G101+G89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177</v>
      </c>
      <c r="E74" s="129">
        <f>PH!E75+Óvoda!E75+'Humán Szolgáltató'!E75+Könyvtár!E75+'Önk kiad.'!E74</f>
        <v>369432000</v>
      </c>
      <c r="F74" s="464">
        <f>PH!F75+Óvoda!F75+'Humán Szolgáltató'!F75+Könyvtár!F75+'Önk kiad.'!F74</f>
        <v>657511100</v>
      </c>
      <c r="G74" s="340">
        <f>PH!G75+Óvoda!G75+'Humán Szolgáltató'!G75+Könyvtár!G75+'Önk kiad.'!G74</f>
        <v>0</v>
      </c>
      <c r="H74" s="127">
        <f aca="true" t="shared" si="0" ref="H74:H118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178</v>
      </c>
      <c r="E75" s="129">
        <f>PH!E76+Óvoda!E76+'Humán Szolgáltató'!E76+Könyvtár!E76+'Önk kiad.'!E75</f>
        <v>95590000</v>
      </c>
      <c r="F75" s="464">
        <f>PH!F76+Óvoda!F76+'Humán Szolgáltató'!F76+Könyvtár!F76+'Önk kiad.'!F75</f>
        <v>141263300</v>
      </c>
      <c r="G75" s="340">
        <f>PH!G76+Óvoda!G76+'Humán Szolgáltató'!G76+Könyvtár!G76+'Önk kiad.'!G75</f>
        <v>0</v>
      </c>
      <c r="H75" s="127">
        <f t="shared" si="0"/>
        <v>0</v>
      </c>
    </row>
    <row r="76" spans="1:8" ht="24" customHeight="1" thickBot="1">
      <c r="A76" s="23"/>
      <c r="B76" s="24" t="s">
        <v>12</v>
      </c>
      <c r="C76" s="50"/>
      <c r="D76" s="62" t="s">
        <v>179</v>
      </c>
      <c r="E76" s="129">
        <f>PH!E77+Óvoda!E77+'Humán Szolgáltató'!E77+Könyvtár!E77+'Önk kiad.'!E76</f>
        <v>381278000</v>
      </c>
      <c r="F76" s="322">
        <f>PH!F77+Óvoda!F77+'Humán Szolgáltató'!F77+Könyvtár!F77+'Önk kiad.'!F76</f>
        <v>420942400</v>
      </c>
      <c r="G76" s="340">
        <f>PH!G77+Óvoda!G77+'Humán Szolgáltató'!G77+Könyvtár!G77+'Önk kiad.'!G76</f>
        <v>0</v>
      </c>
      <c r="H76" s="127">
        <f t="shared" si="0"/>
        <v>0</v>
      </c>
    </row>
    <row r="77" spans="1:8" s="420" customFormat="1" ht="24" customHeight="1" thickBot="1">
      <c r="A77" s="421"/>
      <c r="B77" s="422"/>
      <c r="C77" s="423"/>
      <c r="D77" s="416" t="s">
        <v>167</v>
      </c>
      <c r="E77" s="129">
        <f>PH!E78+Óvoda!E78+'Humán Szolgáltató'!E78+Könyvtár!E78+'Önk kiad.'!E77</f>
        <v>3100000</v>
      </c>
      <c r="F77" s="322">
        <f>PH!F78+Óvoda!F78+'Humán Szolgáltató'!F78+Könyvtár!F78+'Önk kiad.'!F77</f>
        <v>14637000</v>
      </c>
      <c r="G77" s="340">
        <f>PH!G78+Óvoda!G78+'Humán Szolgáltató'!G78+Könyvtár!G78+'Önk kiad.'!G77</f>
        <v>0</v>
      </c>
      <c r="H77" s="127">
        <f t="shared" si="0"/>
        <v>0</v>
      </c>
    </row>
    <row r="78" spans="1:8" s="420" customFormat="1" ht="24" customHeight="1" thickBot="1">
      <c r="A78" s="421"/>
      <c r="B78" s="422"/>
      <c r="C78" s="423"/>
      <c r="D78" s="416" t="s">
        <v>168</v>
      </c>
      <c r="E78" s="129">
        <f>PH!E79+Óvoda!E79+'Humán Szolgáltató'!E79+Könyvtár!E79+'Önk kiad.'!E78</f>
        <v>5000000</v>
      </c>
      <c r="F78" s="322">
        <f>PH!F79+Óvoda!F79+'Humán Szolgáltató'!F79+Könyvtár!F79+'Önk kiad.'!F78</f>
        <v>3764000</v>
      </c>
      <c r="G78" s="340">
        <f>PH!G79+Óvoda!G79+'Humán Szolgáltató'!G79+Könyvtár!G79+'Önk kiad.'!G78</f>
        <v>0</v>
      </c>
      <c r="H78" s="127">
        <f t="shared" si="0"/>
        <v>0</v>
      </c>
    </row>
    <row r="79" spans="1:8" ht="24" customHeight="1" thickBot="1">
      <c r="A79" s="23"/>
      <c r="B79" s="24" t="s">
        <v>14</v>
      </c>
      <c r="C79" s="50"/>
      <c r="D79" s="62" t="s">
        <v>181</v>
      </c>
      <c r="E79" s="115">
        <f>SUM(E80:E88)</f>
        <v>7502000</v>
      </c>
      <c r="F79" s="323">
        <f>SUM(F80:F88)</f>
        <v>6270000</v>
      </c>
      <c r="G79" s="320">
        <f>SUM(G80:G88)</f>
        <v>0</v>
      </c>
      <c r="H79" s="127">
        <f t="shared" si="0"/>
        <v>0</v>
      </c>
    </row>
    <row r="80" spans="1:8" s="412" customFormat="1" ht="24" customHeight="1" thickBot="1">
      <c r="A80" s="457"/>
      <c r="B80" s="458"/>
      <c r="C80" s="459" t="s">
        <v>9</v>
      </c>
      <c r="D80" s="462" t="s">
        <v>203</v>
      </c>
      <c r="E80" s="463">
        <f>PH!E81+Óvoda!E81+'Humán Szolgáltató'!E81+Könyvtár!E81+'Önk kiad.'!E80</f>
        <v>3000000</v>
      </c>
      <c r="F80" s="464">
        <f>PH!F81+Óvoda!F81+'Humán Szolgáltató'!F81+Könyvtár!F81+'Önk kiad.'!F80</f>
        <v>134000</v>
      </c>
      <c r="G80" s="465">
        <f>PH!G81+Óvoda!G81+'Humán Szolgáltató'!G81+Könyvtár!G81+'Önk kiad.'!G80</f>
        <v>0</v>
      </c>
      <c r="H80" s="127">
        <f t="shared" si="0"/>
        <v>0</v>
      </c>
    </row>
    <row r="81" spans="1:8" s="412" customFormat="1" ht="24" customHeight="1" thickBot="1">
      <c r="A81" s="457"/>
      <c r="B81" s="458"/>
      <c r="C81" s="459" t="s">
        <v>11</v>
      </c>
      <c r="D81" s="462" t="s">
        <v>118</v>
      </c>
      <c r="E81" s="463">
        <f>PH!E82+Óvoda!E82+'Humán Szolgáltató'!E82+Könyvtár!E82+'Önk kiad.'!E81</f>
        <v>600000</v>
      </c>
      <c r="F81" s="464">
        <f>PH!F82+Óvoda!F82+'Humán Szolgáltató'!F82+Könyvtár!F82+'Önk kiad.'!F81</f>
        <v>388000</v>
      </c>
      <c r="G81" s="465">
        <f>PH!G82+Óvoda!G82+'Humán Szolgáltató'!G82+Könyvtár!G82+'Önk kiad.'!G81</f>
        <v>0</v>
      </c>
      <c r="H81" s="127">
        <f t="shared" si="0"/>
        <v>0</v>
      </c>
    </row>
    <row r="82" spans="1:8" s="412" customFormat="1" ht="24" customHeight="1" thickBot="1">
      <c r="A82" s="457"/>
      <c r="B82" s="458"/>
      <c r="C82" s="459" t="s">
        <v>12</v>
      </c>
      <c r="D82" s="462" t="s">
        <v>44</v>
      </c>
      <c r="E82" s="463">
        <f>PH!E83+Óvoda!E83+'Humán Szolgáltató'!E83+Könyvtár!E83+'Önk kiad.'!E82</f>
        <v>1500000</v>
      </c>
      <c r="F82" s="464">
        <f>PH!F83+Óvoda!F83+'Humán Szolgáltató'!F83+Könyvtár!F83+'Önk kiad.'!F82</f>
        <v>1225000</v>
      </c>
      <c r="G82" s="465">
        <f>PH!G83+Óvoda!G83+'Humán Szolgáltató'!G83+Könyvtár!G83+'Önk kiad.'!G82</f>
        <v>0</v>
      </c>
      <c r="H82" s="127">
        <f t="shared" si="0"/>
        <v>0</v>
      </c>
    </row>
    <row r="83" spans="1:8" s="412" customFormat="1" ht="24" customHeight="1" thickBot="1">
      <c r="A83" s="457"/>
      <c r="B83" s="458"/>
      <c r="C83" s="459" t="s">
        <v>14</v>
      </c>
      <c r="D83" s="462" t="s">
        <v>201</v>
      </c>
      <c r="E83" s="463">
        <f>PH!E84+Óvoda!E84+'Humán Szolgáltató'!E84+Könyvtár!E84+'Önk kiad.'!E83</f>
        <v>1250000</v>
      </c>
      <c r="F83" s="464">
        <f>PH!F84+Óvoda!F84+'Humán Szolgáltató'!F84+Könyvtár!F84+'Önk kiad.'!F83</f>
        <v>0</v>
      </c>
      <c r="G83" s="465">
        <f>PH!G84+Óvoda!G84+'Humán Szolgáltató'!G84+Könyvtár!G84+'Önk kiad.'!G83</f>
        <v>0</v>
      </c>
      <c r="H83" s="127">
        <f t="shared" si="0"/>
      </c>
    </row>
    <row r="84" spans="1:8" s="412" customFormat="1" ht="24" customHeight="1" thickBot="1">
      <c r="A84" s="457"/>
      <c r="B84" s="458"/>
      <c r="C84" s="459" t="s">
        <v>15</v>
      </c>
      <c r="D84" s="462" t="s">
        <v>590</v>
      </c>
      <c r="E84" s="463">
        <f>PH!E85+Óvoda!E85+'Humán Szolgáltató'!E85+Könyvtár!E85+'Önk kiad.'!E84</f>
        <v>0</v>
      </c>
      <c r="F84" s="464">
        <f>PH!F85+Óvoda!F85+'Humán Szolgáltató'!F85+Könyvtár!F85+'Önk kiad.'!F84</f>
        <v>1665000</v>
      </c>
      <c r="G84" s="465">
        <f>PH!G85+Óvoda!G85+'Humán Szolgáltató'!G85+Könyvtár!G85+'Önk kiad.'!G84</f>
        <v>0</v>
      </c>
      <c r="H84" s="127">
        <f t="shared" si="0"/>
        <v>0</v>
      </c>
    </row>
    <row r="85" spans="1:8" s="412" customFormat="1" ht="24" customHeight="1" thickBot="1">
      <c r="A85" s="457"/>
      <c r="B85" s="458"/>
      <c r="C85" s="459" t="s">
        <v>16</v>
      </c>
      <c r="D85" s="462" t="s">
        <v>452</v>
      </c>
      <c r="E85" s="463">
        <f>PH!E86+Óvoda!E86+'Humán Szolgáltató'!E86+Könyvtár!E86+'Önk kiad.'!E85</f>
        <v>98000</v>
      </c>
      <c r="F85" s="464">
        <f>PH!F86+Óvoda!F86+'Humán Szolgáltató'!F86+Könyvtár!F86+'Önk kiad.'!F85</f>
        <v>68000</v>
      </c>
      <c r="G85" s="465">
        <f>PH!G86+Óvoda!G86+'Humán Szolgáltató'!G86+Könyvtár!G86+'Önk kiad.'!G85</f>
        <v>0</v>
      </c>
      <c r="H85" s="127">
        <f t="shared" si="0"/>
        <v>0</v>
      </c>
    </row>
    <row r="86" spans="1:8" s="412" customFormat="1" ht="24" customHeight="1" thickBot="1">
      <c r="A86" s="457"/>
      <c r="B86" s="458"/>
      <c r="C86" s="459" t="s">
        <v>17</v>
      </c>
      <c r="D86" s="462" t="s">
        <v>610</v>
      </c>
      <c r="E86" s="463">
        <f>PH!E87+Óvoda!E87+'Humán Szolgáltató'!E87+Könyvtár!E87+'Önk kiad.'!E86</f>
        <v>0</v>
      </c>
      <c r="F86" s="464">
        <f>PH!F87+Óvoda!F87+'Humán Szolgáltató'!F87+Könyvtár!F87+'Önk kiad.'!F86</f>
        <v>143000</v>
      </c>
      <c r="G86" s="465">
        <f>PH!G87+Óvoda!G87+'Humán Szolgáltató'!G87+Könyvtár!G87+'Önk kiad.'!G86</f>
        <v>0</v>
      </c>
      <c r="H86" s="127">
        <f>IF(F86=0,"",G86/F86*100)</f>
        <v>0</v>
      </c>
    </row>
    <row r="87" spans="1:8" s="412" customFormat="1" ht="24" customHeight="1" thickBot="1">
      <c r="A87" s="457"/>
      <c r="B87" s="458"/>
      <c r="C87" s="459" t="s">
        <v>18</v>
      </c>
      <c r="D87" s="462" t="s">
        <v>448</v>
      </c>
      <c r="E87" s="463">
        <f>PH!E89+Óvoda!E89+'Humán Szolgáltató'!E89+Könyvtár!E89+'Önk kiad.'!E87</f>
        <v>1054000</v>
      </c>
      <c r="F87" s="464">
        <f>PH!F89+Óvoda!F89+'Humán Szolgáltató'!F89+Könyvtár!F89+'Önk kiad.'!F87</f>
        <v>1054000</v>
      </c>
      <c r="G87" s="465">
        <f>PH!G89+Óvoda!G89+'Humán Szolgáltató'!G89+Könyvtár!G89+'Önk kiad.'!G87</f>
        <v>0</v>
      </c>
      <c r="H87" s="127">
        <f t="shared" si="0"/>
        <v>0</v>
      </c>
    </row>
    <row r="88" spans="1:8" s="412" customFormat="1" ht="24" customHeight="1" thickBot="1">
      <c r="A88" s="457"/>
      <c r="B88" s="458"/>
      <c r="C88" s="459" t="s">
        <v>31</v>
      </c>
      <c r="D88" s="462" t="s">
        <v>626</v>
      </c>
      <c r="E88" s="463">
        <f>PH!E90+Óvoda!E90+'Humán Szolgáltató'!E90+Könyvtár!E90+'Önk kiad.'!E88</f>
        <v>0</v>
      </c>
      <c r="F88" s="464">
        <f>PH!F90+Óvoda!F90+'Humán Szolgáltató'!F90+Könyvtár!F90+'Önk kiad.'!F88</f>
        <v>1593000</v>
      </c>
      <c r="G88" s="465">
        <f>PH!G90+Óvoda!G90+'Humán Szolgáltató'!G90+Könyvtár!G90+'Önk kiad.'!G88</f>
        <v>0</v>
      </c>
      <c r="H88" s="127">
        <f>IF(F88=0,"",G88/F88*100)</f>
        <v>0</v>
      </c>
    </row>
    <row r="89" spans="1:8" ht="24" customHeight="1" thickBot="1">
      <c r="A89" s="23"/>
      <c r="B89" s="24" t="s">
        <v>15</v>
      </c>
      <c r="C89" s="50"/>
      <c r="D89" s="62" t="s">
        <v>182</v>
      </c>
      <c r="E89" s="129">
        <f>SUM(E90:E99)</f>
        <v>53291000</v>
      </c>
      <c r="F89" s="322">
        <f>SUM(F90:F99)</f>
        <v>75936000</v>
      </c>
      <c r="G89" s="340">
        <f>SUM(G90:G99)</f>
        <v>0</v>
      </c>
      <c r="H89" s="127">
        <f t="shared" si="0"/>
        <v>0</v>
      </c>
    </row>
    <row r="90" spans="1:8" ht="24" customHeight="1" thickBot="1">
      <c r="A90" s="23"/>
      <c r="B90" s="24"/>
      <c r="C90" s="50" t="s">
        <v>9</v>
      </c>
      <c r="D90" s="62" t="s">
        <v>123</v>
      </c>
      <c r="E90" s="129">
        <f>PH!E91+Óvoda!E91+'Humán Szolgáltató'!E91+Könyvtár!E91+'Önk kiad.'!E90</f>
        <v>500000</v>
      </c>
      <c r="F90" s="322">
        <f>PH!F91+Óvoda!F91+'Humán Szolgáltató'!F91+Könyvtár!F91+'Önk kiad.'!F90</f>
        <v>500000</v>
      </c>
      <c r="G90" s="340">
        <f>PH!G91+Óvoda!G91+'Humán Szolgáltató'!G91+Könyvtár!G91+'Önk kiad.'!G90</f>
        <v>0</v>
      </c>
      <c r="H90" s="127">
        <f t="shared" si="0"/>
        <v>0</v>
      </c>
    </row>
    <row r="91" spans="1:8" ht="24" customHeight="1" thickBot="1">
      <c r="A91" s="23"/>
      <c r="B91" s="24"/>
      <c r="C91" s="50" t="s">
        <v>11</v>
      </c>
      <c r="D91" s="62" t="s">
        <v>124</v>
      </c>
      <c r="E91" s="129">
        <f>PH!E92+Óvoda!E92+'Humán Szolgáltató'!E92+Könyvtár!E92+'Önk kiad.'!E91</f>
        <v>0</v>
      </c>
      <c r="F91" s="322">
        <f>PH!F92+Óvoda!F92+'Humán Szolgáltató'!F92+Könyvtár!F92+'Önk kiad.'!F91</f>
        <v>0</v>
      </c>
      <c r="G91" s="340">
        <f>PH!G92+Óvoda!G92+'Humán Szolgáltató'!G92+Könyvtár!G92+'Önk kiad.'!G91</f>
        <v>0</v>
      </c>
      <c r="H91" s="127">
        <f t="shared" si="0"/>
      </c>
    </row>
    <row r="92" spans="1:8" ht="24" customHeight="1" thickBot="1">
      <c r="A92" s="23"/>
      <c r="B92" s="24"/>
      <c r="C92" s="50" t="s">
        <v>12</v>
      </c>
      <c r="D92" s="62" t="s">
        <v>36</v>
      </c>
      <c r="E92" s="129">
        <f>PH!E93+Óvoda!E93+'Humán Szolgáltató'!E93+Könyvtár!E93+'Önk kiad.'!E92</f>
        <v>0</v>
      </c>
      <c r="F92" s="322">
        <f>PH!F93+Óvoda!F93+'Humán Szolgáltató'!F93+Könyvtár!F93+'Önk kiad.'!F92</f>
        <v>71000</v>
      </c>
      <c r="G92" s="340">
        <f>PH!G93+Óvoda!G93+'Humán Szolgáltató'!G93+Könyvtár!G93+'Önk kiad.'!G92</f>
        <v>0</v>
      </c>
      <c r="H92" s="127">
        <f t="shared" si="0"/>
        <v>0</v>
      </c>
    </row>
    <row r="93" spans="1:8" ht="24" customHeight="1" thickBot="1">
      <c r="A93" s="23"/>
      <c r="B93" s="24"/>
      <c r="C93" s="50" t="s">
        <v>14</v>
      </c>
      <c r="D93" s="62" t="s">
        <v>37</v>
      </c>
      <c r="E93" s="129">
        <f>PH!E94+Óvoda!E94+'Humán Szolgáltató'!E94+Könyvtár!E94+'Önk kiad.'!E93</f>
        <v>12000000</v>
      </c>
      <c r="F93" s="322">
        <f>PH!F94+Óvoda!F94+'Humán Szolgáltató'!F94+Könyvtár!F94+'Önk kiad.'!F93</f>
        <v>15340000</v>
      </c>
      <c r="G93" s="340">
        <f>PH!G94+Óvoda!G94+'Humán Szolgáltató'!G94+Könyvtár!G94+'Önk kiad.'!G93</f>
        <v>0</v>
      </c>
      <c r="H93" s="127">
        <f t="shared" si="0"/>
        <v>0</v>
      </c>
    </row>
    <row r="94" spans="1:8" ht="24" customHeight="1" thickBot="1">
      <c r="A94" s="23"/>
      <c r="B94" s="24"/>
      <c r="C94" s="50" t="s">
        <v>15</v>
      </c>
      <c r="D94" s="62" t="s">
        <v>125</v>
      </c>
      <c r="E94" s="129">
        <f>PH!E95+Óvoda!E95+'Humán Szolgáltató'!E95+Könyvtár!E95+'Önk kiad.'!E94</f>
        <v>300000</v>
      </c>
      <c r="F94" s="322">
        <f>PH!F95+Óvoda!F95+'Humán Szolgáltató'!F95+Könyvtár!F95+'Önk kiad.'!F94</f>
        <v>300000</v>
      </c>
      <c r="G94" s="340">
        <f>PH!G95+Óvoda!G95+'Humán Szolgáltató'!G95+Könyvtár!G95+'Önk kiad.'!G94</f>
        <v>0</v>
      </c>
      <c r="H94" s="127">
        <f t="shared" si="0"/>
        <v>0</v>
      </c>
    </row>
    <row r="95" spans="1:8" ht="24" customHeight="1" thickBot="1">
      <c r="A95" s="23"/>
      <c r="B95" s="24"/>
      <c r="C95" s="50" t="s">
        <v>16</v>
      </c>
      <c r="D95" s="62" t="s">
        <v>625</v>
      </c>
      <c r="E95" s="129">
        <f>PH!E96+Óvoda!E96+'Humán Szolgáltató'!E96+Könyvtár!E96+'Önk kiad.'!E95</f>
        <v>0</v>
      </c>
      <c r="F95" s="322">
        <f>PH!F96+Óvoda!F96+'Humán Szolgáltató'!F96+Könyvtár!F96+'Önk kiad.'!F95</f>
        <v>623000</v>
      </c>
      <c r="G95" s="340">
        <f>PH!G96+Óvoda!G96+'Humán Szolgáltató'!G96+Könyvtár!G96+'Önk kiad.'!G95</f>
        <v>0</v>
      </c>
      <c r="H95" s="127">
        <f t="shared" si="0"/>
        <v>0</v>
      </c>
    </row>
    <row r="96" spans="1:8" ht="24" customHeight="1" thickBot="1">
      <c r="A96" s="23"/>
      <c r="B96" s="24"/>
      <c r="C96" s="50" t="s">
        <v>17</v>
      </c>
      <c r="D96" s="62" t="s">
        <v>465</v>
      </c>
      <c r="E96" s="129">
        <f>PH!E97+Óvoda!E97+'Humán Szolgáltató'!E97+Könyvtár!E97+'Önk kiad.'!E96</f>
        <v>1000000</v>
      </c>
      <c r="F96" s="322">
        <f>PH!F97+Óvoda!F97+'Humán Szolgáltató'!F97+Könyvtár!F97+'Önk kiad.'!F96</f>
        <v>1300000</v>
      </c>
      <c r="G96" s="340">
        <f>PH!G97+Óvoda!G97+'Humán Szolgáltató'!G97+Könyvtár!G97+'Önk kiad.'!G96</f>
        <v>0</v>
      </c>
      <c r="H96" s="127">
        <f t="shared" si="0"/>
        <v>0</v>
      </c>
    </row>
    <row r="97" spans="1:8" ht="24" customHeight="1" thickBot="1">
      <c r="A97" s="23"/>
      <c r="B97" s="24"/>
      <c r="C97" s="50" t="s">
        <v>18</v>
      </c>
      <c r="D97" s="62" t="s">
        <v>169</v>
      </c>
      <c r="E97" s="129">
        <f>PH!E98+Óvoda!E98+'Humán Szolgáltató'!E98+Könyvtár!E98+'Önk kiad.'!E97</f>
        <v>8000000</v>
      </c>
      <c r="F97" s="322">
        <f>PH!F98+Óvoda!F98+'Humán Szolgáltató'!F98+Könyvtár!F98+'Önk kiad.'!F97</f>
        <v>10500000</v>
      </c>
      <c r="G97" s="340">
        <f>PH!G98+Óvoda!G98+'Humán Szolgáltató'!G98+Könyvtár!G98+'Önk kiad.'!G97</f>
        <v>0</v>
      </c>
      <c r="H97" s="127">
        <f t="shared" si="0"/>
        <v>0</v>
      </c>
    </row>
    <row r="98" spans="1:8" ht="24" customHeight="1" thickBot="1">
      <c r="A98" s="23"/>
      <c r="B98" s="24"/>
      <c r="C98" s="50" t="s">
        <v>31</v>
      </c>
      <c r="D98" s="62" t="s">
        <v>471</v>
      </c>
      <c r="E98" s="129">
        <f>PH!E99+Óvoda!E99+'Humán Szolgáltató'!E99+Könyvtár!E99+'Önk kiad.'!E98</f>
        <v>31491000</v>
      </c>
      <c r="F98" s="322">
        <f>PH!F99+Óvoda!F99+'Humán Szolgáltató'!F99+Könyvtár!F99+'Önk kiad.'!F98</f>
        <v>42302000</v>
      </c>
      <c r="G98" s="340">
        <f>PH!G99+Óvoda!G99+'Humán Szolgáltató'!G99+Könyvtár!G99+'Önk kiad.'!G98</f>
        <v>0</v>
      </c>
      <c r="H98" s="127">
        <f>IF(F98=0,"",G98/F98*100)</f>
        <v>0</v>
      </c>
    </row>
    <row r="99" spans="1:8" ht="24" customHeight="1" thickBot="1">
      <c r="A99" s="23"/>
      <c r="B99" s="24"/>
      <c r="C99" s="50" t="s">
        <v>174</v>
      </c>
      <c r="D99" s="62" t="s">
        <v>624</v>
      </c>
      <c r="E99" s="129"/>
      <c r="F99" s="322">
        <f>PH!F100+Óvoda!F100+'Humán Szolgáltató'!F100+Könyvtár!F100+'Önk kiad.'!F99</f>
        <v>5000000</v>
      </c>
      <c r="G99" s="340">
        <f>PH!G100+Óvoda!G100+'Humán Szolgáltató'!G100+Könyvtár!G100+'Önk kiad.'!G99</f>
        <v>0</v>
      </c>
      <c r="H99" s="127">
        <f t="shared" si="0"/>
        <v>0</v>
      </c>
    </row>
    <row r="100" spans="1:8" ht="24" customHeight="1" thickBot="1">
      <c r="A100" s="23"/>
      <c r="B100" s="24" t="s">
        <v>16</v>
      </c>
      <c r="C100" s="50"/>
      <c r="D100" s="62" t="s">
        <v>180</v>
      </c>
      <c r="E100" s="129">
        <f>PH!E101+Óvoda!E101+'Humán Szolgáltató'!E101+Könyvtár!E101+'Önk kiad.'!E100</f>
        <v>9600000</v>
      </c>
      <c r="F100" s="322">
        <f>PH!F101+Óvoda!F101+'Humán Szolgáltató'!F101+Könyvtár!F101+'Önk kiad.'!F100</f>
        <v>10587000</v>
      </c>
      <c r="G100" s="340">
        <f>PH!G101+Óvoda!G101+'Humán Szolgáltató'!G101+Könyvtár!G101+'Önk kiad.'!G100</f>
        <v>0</v>
      </c>
      <c r="H100" s="127">
        <f t="shared" si="0"/>
        <v>0</v>
      </c>
    </row>
    <row r="101" spans="1:8" ht="24" customHeight="1" thickBot="1">
      <c r="A101" s="23"/>
      <c r="B101" s="24" t="s">
        <v>17</v>
      </c>
      <c r="C101" s="50"/>
      <c r="D101" s="62" t="s">
        <v>454</v>
      </c>
      <c r="E101" s="129">
        <f>PH!E102+Óvoda!E102+'Humán Szolgáltató'!E102+Könyvtár!E102+'Önk kiad.'!E101</f>
        <v>24041000</v>
      </c>
      <c r="F101" s="322">
        <f>PH!F102+Óvoda!F102+'Humán Szolgáltató'!F102+Könyvtár!F102+'Önk kiad.'!F101</f>
        <v>69500000</v>
      </c>
      <c r="G101" s="340">
        <f>PH!G102+Óvoda!G102+'Humán Szolgáltató'!G102+Könyvtár!G102+'Önk kiad.'!G101</f>
        <v>0</v>
      </c>
      <c r="H101" s="127">
        <f t="shared" si="0"/>
        <v>0</v>
      </c>
    </row>
    <row r="102" spans="1:8" s="420" customFormat="1" ht="24" customHeight="1" thickBot="1">
      <c r="A102" s="421"/>
      <c r="B102" s="422"/>
      <c r="C102" s="423" t="s">
        <v>9</v>
      </c>
      <c r="D102" s="416" t="s">
        <v>564</v>
      </c>
      <c r="E102" s="695">
        <f>PH!E103+Óvoda!E103+'Humán Szolgáltató'!E103+Könyvtár!E103+'Önk kiad.'!E102</f>
        <v>9041000</v>
      </c>
      <c r="F102" s="696">
        <f>PH!F103+Óvoda!F103+'Humán Szolgáltató'!F103+Könyvtár!F103+'Önk kiad.'!F102</f>
        <v>69500000</v>
      </c>
      <c r="G102" s="697">
        <f>PH!G103+Óvoda!G103+'Humán Szolgáltató'!G103+Könyvtár!G103+'Önk kiad.'!G102</f>
        <v>0</v>
      </c>
      <c r="H102" s="698">
        <f>IF(F102=0,"",G102/F102*100)</f>
        <v>0</v>
      </c>
    </row>
    <row r="103" spans="1:8" s="420" customFormat="1" ht="24" customHeight="1" thickBot="1">
      <c r="A103" s="421"/>
      <c r="B103" s="422"/>
      <c r="C103" s="423" t="s">
        <v>11</v>
      </c>
      <c r="D103" s="416" t="s">
        <v>565</v>
      </c>
      <c r="E103" s="695">
        <f>PH!E104+Óvoda!E104+'Humán Szolgáltató'!E104+Könyvtár!E104+'Önk kiad.'!E103</f>
        <v>15000000</v>
      </c>
      <c r="F103" s="696">
        <f>PH!F104+Óvoda!F104+'Humán Szolgáltató'!F104+Könyvtár!F104+'Önk kiad.'!F103</f>
        <v>0</v>
      </c>
      <c r="G103" s="697">
        <f>PH!G104+Óvoda!G104+'Humán Szolgáltató'!G104+Könyvtár!G104+'Önk kiad.'!G103</f>
        <v>0</v>
      </c>
      <c r="H103" s="698">
        <f>IF(F103=0,"",G103/F103*100)</f>
      </c>
    </row>
    <row r="104" spans="1:8" ht="24" customHeight="1" thickBot="1">
      <c r="A104" s="18" t="s">
        <v>11</v>
      </c>
      <c r="B104" s="19"/>
      <c r="C104" s="19"/>
      <c r="D104" s="60" t="s">
        <v>25</v>
      </c>
      <c r="E104" s="130">
        <f>SUM(E105:E108)</f>
        <v>22731000</v>
      </c>
      <c r="F104" s="321">
        <f>SUM(F105:F108)</f>
        <v>169275100</v>
      </c>
      <c r="G104" s="319">
        <f>SUM(G105:G108)</f>
        <v>0</v>
      </c>
      <c r="H104" s="127">
        <f t="shared" si="0"/>
        <v>0</v>
      </c>
    </row>
    <row r="105" spans="1:8" ht="24" customHeight="1" thickBot="1">
      <c r="A105" s="23"/>
      <c r="B105" s="24" t="s">
        <v>9</v>
      </c>
      <c r="C105" s="50"/>
      <c r="D105" s="62" t="s">
        <v>183</v>
      </c>
      <c r="E105" s="129">
        <f>PH!E106+Óvoda!E106+'Humán Szolgáltató'!E106+Könyvtár!E106+'Önk kiad.'!E105</f>
        <v>9902000</v>
      </c>
      <c r="F105" s="322">
        <f>PH!F106+Óvoda!F106+'Humán Szolgáltató'!F106+Könyvtár!F106+'Önk kiad.'!F105</f>
        <v>151588100</v>
      </c>
      <c r="G105" s="340">
        <f>PH!G106+Óvoda!G106+'Humán Szolgáltató'!G106+Könyvtár!G106+'Önk kiad.'!G105</f>
        <v>0</v>
      </c>
      <c r="H105" s="127">
        <f t="shared" si="0"/>
        <v>0</v>
      </c>
    </row>
    <row r="106" spans="1:8" ht="24" customHeight="1" thickBot="1">
      <c r="A106" s="23"/>
      <c r="B106" s="24" t="s">
        <v>11</v>
      </c>
      <c r="C106" s="50"/>
      <c r="D106" s="62" t="s">
        <v>184</v>
      </c>
      <c r="E106" s="129">
        <f>PH!E107+Óvoda!E107+'Humán Szolgáltató'!E107+Könyvtár!E107+'Önk kiad.'!E106</f>
        <v>12129000</v>
      </c>
      <c r="F106" s="322">
        <f>PH!F107+Óvoda!F107+'Humán Szolgáltató'!F107+Könyvtár!F107+'Önk kiad.'!F106</f>
        <v>14767000</v>
      </c>
      <c r="G106" s="340">
        <f>PH!G107+Óvoda!G107+'Humán Szolgáltató'!G107+Könyvtár!G107+'Önk kiad.'!G106</f>
        <v>0</v>
      </c>
      <c r="H106" s="127">
        <f t="shared" si="0"/>
        <v>0</v>
      </c>
    </row>
    <row r="107" spans="1:8" ht="24" customHeight="1" thickBot="1">
      <c r="A107" s="23"/>
      <c r="B107" s="24" t="s">
        <v>12</v>
      </c>
      <c r="C107" s="50"/>
      <c r="D107" s="62" t="s">
        <v>185</v>
      </c>
      <c r="E107" s="129">
        <f>PH!E108+Óvoda!E108+'Humán Szolgáltató'!E108+Könyvtár!E108+'Önk kiad.'!E107</f>
        <v>700000</v>
      </c>
      <c r="F107" s="322">
        <f>PH!F108+Óvoda!F108+'Humán Szolgáltató'!F108+Könyvtár!F108+'Önk kiad.'!F107</f>
        <v>2920000</v>
      </c>
      <c r="G107" s="340">
        <f>PH!G108+Óvoda!G108+'Humán Szolgáltató'!G108+Könyvtár!G108+'Önk kiad.'!G107</f>
        <v>0</v>
      </c>
      <c r="H107" s="127">
        <f t="shared" si="0"/>
        <v>0</v>
      </c>
    </row>
    <row r="108" spans="1:8" ht="24" customHeight="1" thickBot="1">
      <c r="A108" s="23"/>
      <c r="B108" s="24" t="s">
        <v>14</v>
      </c>
      <c r="C108" s="50"/>
      <c r="D108" s="62" t="s">
        <v>202</v>
      </c>
      <c r="E108" s="129">
        <f>PH!E109+Óvoda!E109+'Humán Szolgáltató'!E109+Könyvtár!E109+'Önk kiad.'!E108</f>
        <v>0</v>
      </c>
      <c r="F108" s="322">
        <f>PH!F109+Óvoda!F109+'Humán Szolgáltató'!F109+Könyvtár!F109+'Önk kiad.'!F108</f>
        <v>0</v>
      </c>
      <c r="G108" s="340">
        <f>PH!G109+Óvoda!G109+'Humán Szolgáltató'!G109+Könyvtár!G109+'Önk kiad.'!G108</f>
        <v>0</v>
      </c>
      <c r="H108" s="127">
        <f t="shared" si="0"/>
      </c>
    </row>
    <row r="109" spans="1:8" s="405" customFormat="1" ht="24" customHeight="1" hidden="1" thickBot="1">
      <c r="A109" s="434" t="s">
        <v>12</v>
      </c>
      <c r="B109" s="435"/>
      <c r="C109" s="435"/>
      <c r="D109" s="436" t="s">
        <v>170</v>
      </c>
      <c r="E109" s="437">
        <f>SUM(E110:E111)</f>
        <v>0</v>
      </c>
      <c r="F109" s="438">
        <f>SUM(F110:F111)</f>
        <v>0</v>
      </c>
      <c r="G109" s="439">
        <f>SUM(G110:G111)</f>
        <v>0</v>
      </c>
      <c r="H109" s="127">
        <f t="shared" si="0"/>
      </c>
    </row>
    <row r="110" spans="1:8" s="405" customFormat="1" ht="24" customHeight="1" hidden="1" thickBot="1">
      <c r="A110" s="398"/>
      <c r="B110" s="399" t="s">
        <v>9</v>
      </c>
      <c r="C110" s="440"/>
      <c r="D110" s="441" t="s">
        <v>171</v>
      </c>
      <c r="E110" s="442"/>
      <c r="F110" s="443"/>
      <c r="G110" s="444"/>
      <c r="H110" s="127">
        <f t="shared" si="0"/>
      </c>
    </row>
    <row r="111" spans="1:8" s="405" customFormat="1" ht="24" customHeight="1" hidden="1" thickBot="1">
      <c r="A111" s="445"/>
      <c r="B111" s="446" t="s">
        <v>11</v>
      </c>
      <c r="C111" s="447"/>
      <c r="D111" s="441" t="s">
        <v>172</v>
      </c>
      <c r="E111" s="442"/>
      <c r="F111" s="443"/>
      <c r="G111" s="444"/>
      <c r="H111" s="127">
        <f t="shared" si="0"/>
      </c>
    </row>
    <row r="112" spans="1:8" ht="24" customHeight="1" thickBot="1">
      <c r="A112" s="746" t="s">
        <v>46</v>
      </c>
      <c r="B112" s="747"/>
      <c r="C112" s="747"/>
      <c r="D112" s="748"/>
      <c r="E112" s="130">
        <f>E73+E104+E109</f>
        <v>963465000</v>
      </c>
      <c r="F112" s="321">
        <f>F73+F104+F109</f>
        <v>1551284900</v>
      </c>
      <c r="G112" s="319">
        <f>G73+G104+G109</f>
        <v>0</v>
      </c>
      <c r="H112" s="127">
        <f t="shared" si="0"/>
        <v>0</v>
      </c>
    </row>
    <row r="113" spans="1:8" ht="24" customHeight="1" thickBot="1">
      <c r="A113" s="18" t="s">
        <v>14</v>
      </c>
      <c r="B113" s="19"/>
      <c r="C113" s="19"/>
      <c r="D113" s="60" t="s">
        <v>49</v>
      </c>
      <c r="E113" s="130">
        <f>SUM(E114:E116)</f>
        <v>323370000</v>
      </c>
      <c r="F113" s="321">
        <f>SUM(F114:F116)</f>
        <v>394704000</v>
      </c>
      <c r="G113" s="319">
        <f>SUM(G114:G116)</f>
        <v>0</v>
      </c>
      <c r="H113" s="127">
        <f t="shared" si="0"/>
        <v>0</v>
      </c>
    </row>
    <row r="114" spans="1:8" ht="24" customHeight="1" thickBot="1">
      <c r="A114" s="23"/>
      <c r="B114" s="24" t="s">
        <v>9</v>
      </c>
      <c r="C114" s="50"/>
      <c r="D114" s="62" t="s">
        <v>150</v>
      </c>
      <c r="E114" s="129">
        <f>PH!E115+Óvoda!E115+'Humán Szolgáltató'!E115+Könyvtár!E115+'Önk kiad.'!E114</f>
        <v>195000000</v>
      </c>
      <c r="F114" s="322">
        <f>PH!F115+Óvoda!F115+'Humán Szolgáltató'!F115+Könyvtár!F115+'Önk kiad.'!F114</f>
        <v>237376000</v>
      </c>
      <c r="G114" s="340">
        <f>PH!G115+Óvoda!G115+'Humán Szolgáltató'!G115+Könyvtár!G115+'Önk kiad.'!G114</f>
        <v>0</v>
      </c>
      <c r="H114" s="127">
        <f t="shared" si="0"/>
        <v>0</v>
      </c>
    </row>
    <row r="115" spans="1:8" ht="24" customHeight="1" thickBot="1">
      <c r="A115" s="23"/>
      <c r="B115" s="24" t="s">
        <v>11</v>
      </c>
      <c r="C115" s="50"/>
      <c r="D115" s="62" t="s">
        <v>27</v>
      </c>
      <c r="E115" s="129">
        <f>PH!E116+Óvoda!E116+'Humán Szolgáltató'!E116+Könyvtár!E116+'Önk kiad.'!E115</f>
        <v>128370000</v>
      </c>
      <c r="F115" s="322">
        <f>PH!F116+Óvoda!F116+'Humán Szolgáltató'!F116+Könyvtár!F116+'Önk kiad.'!F115</f>
        <v>128335000</v>
      </c>
      <c r="G115" s="340">
        <f>PH!G116+Óvoda!G116+'Humán Szolgáltató'!G116+Könyvtár!G116+'Önk kiad.'!G115</f>
        <v>0</v>
      </c>
      <c r="H115" s="127">
        <f t="shared" si="0"/>
        <v>0</v>
      </c>
    </row>
    <row r="116" spans="1:8" ht="24" customHeight="1" thickBot="1">
      <c r="A116" s="23"/>
      <c r="B116" s="24" t="s">
        <v>12</v>
      </c>
      <c r="C116" s="50"/>
      <c r="D116" s="62" t="s">
        <v>591</v>
      </c>
      <c r="E116" s="129">
        <f>PH!E117+Óvoda!E117+'Humán Szolgáltató'!E117+Könyvtár!E117+'Önk kiad.'!E116</f>
        <v>0</v>
      </c>
      <c r="F116" s="322">
        <f>PH!F117+Óvoda!F117+'Humán Szolgáltató'!F117+Könyvtár!F117+'Önk kiad.'!F116</f>
        <v>28993000</v>
      </c>
      <c r="G116" s="340">
        <f>PH!G117+Óvoda!G117+'Humán Szolgáltató'!G117+Könyvtár!G117+'Önk kiad.'!G116</f>
        <v>0</v>
      </c>
      <c r="H116" s="127">
        <f>IF(F116=0,"",G116/F116*100)</f>
        <v>0</v>
      </c>
    </row>
    <row r="117" spans="1:8" ht="24" customHeight="1" thickBot="1">
      <c r="A117" s="18" t="s">
        <v>15</v>
      </c>
      <c r="B117" s="19"/>
      <c r="C117" s="19"/>
      <c r="D117" s="60" t="s">
        <v>173</v>
      </c>
      <c r="E117" s="130">
        <f>PH!E118+Óvoda!E118+'Humán Szolgáltató'!E118+Könyvtár!E118+'Önk kiad.'!E117</f>
        <v>0</v>
      </c>
      <c r="F117" s="321">
        <f>PH!F118+Óvoda!F118+'Humán Szolgáltató'!F118+Könyvtár!F118+'Önk kiad.'!F117</f>
        <v>0</v>
      </c>
      <c r="G117" s="319">
        <f>PH!G118+Óvoda!G118+'Humán Szolgáltató'!G118+Könyvtár!G118+'Önk kiad.'!G117</f>
        <v>0</v>
      </c>
      <c r="H117" s="127">
        <f t="shared" si="0"/>
      </c>
    </row>
    <row r="118" spans="1:8" ht="24" customHeight="1" thickBot="1">
      <c r="A118" s="41" t="s">
        <v>28</v>
      </c>
      <c r="B118" s="19"/>
      <c r="C118" s="42"/>
      <c r="D118" s="21"/>
      <c r="E118" s="361">
        <f>E112+E113+E117</f>
        <v>1286835000</v>
      </c>
      <c r="F118" s="362">
        <f>F112+F113+F117</f>
        <v>1945988900</v>
      </c>
      <c r="G118" s="363">
        <f>G112+G113+G117</f>
        <v>0</v>
      </c>
      <c r="H118" s="127">
        <f t="shared" si="0"/>
        <v>0</v>
      </c>
    </row>
    <row r="119" spans="1:7" ht="17.25" customHeight="1" thickBot="1">
      <c r="A119" s="79"/>
      <c r="B119" s="80"/>
      <c r="C119" s="81"/>
      <c r="D119" s="82"/>
      <c r="E119" s="83"/>
      <c r="F119" s="84"/>
      <c r="G119" s="84"/>
    </row>
    <row r="120" spans="1:8" ht="14.25" thickBot="1" thickTop="1">
      <c r="A120" s="52" t="s">
        <v>42</v>
      </c>
      <c r="B120" s="635"/>
      <c r="C120" s="636"/>
      <c r="D120" s="637"/>
      <c r="E120" s="638">
        <f>SUM(E122:E128)</f>
        <v>211.25</v>
      </c>
      <c r="F120" s="638">
        <f>SUM(F122:F126)</f>
        <v>0</v>
      </c>
      <c r="G120" s="639"/>
      <c r="H120" s="639"/>
    </row>
    <row r="121" spans="1:8" ht="14.25" thickBot="1" thickTop="1">
      <c r="A121" s="85" t="s">
        <v>560</v>
      </c>
      <c r="B121" s="640"/>
      <c r="C121" s="640"/>
      <c r="D121" s="640"/>
      <c r="E121" s="641">
        <v>39448</v>
      </c>
      <c r="F121" s="641"/>
      <c r="G121" s="641"/>
      <c r="H121" s="641"/>
    </row>
    <row r="122" spans="1:8" ht="13.5" thickTop="1">
      <c r="A122" s="632" t="s">
        <v>29</v>
      </c>
      <c r="B122" s="640" t="s">
        <v>32</v>
      </c>
      <c r="C122" s="640"/>
      <c r="D122" s="640"/>
      <c r="E122" s="642">
        <v>25</v>
      </c>
      <c r="F122" s="643"/>
      <c r="G122" s="643"/>
      <c r="H122" s="643"/>
    </row>
    <row r="123" spans="1:8" ht="12.75">
      <c r="A123" s="633"/>
      <c r="B123" s="640" t="s">
        <v>30</v>
      </c>
      <c r="C123" s="640"/>
      <c r="D123" s="640"/>
      <c r="E123" s="642">
        <v>108.75</v>
      </c>
      <c r="F123" s="644"/>
      <c r="G123" s="2"/>
      <c r="H123" s="2"/>
    </row>
    <row r="124" spans="1:8" ht="12.75">
      <c r="A124" s="633"/>
      <c r="B124" s="640" t="s">
        <v>33</v>
      </c>
      <c r="C124" s="640"/>
      <c r="D124" s="640"/>
      <c r="E124" s="642">
        <v>4</v>
      </c>
      <c r="F124" s="2"/>
      <c r="G124" s="2"/>
      <c r="H124" s="2"/>
    </row>
    <row r="125" spans="1:8" ht="12.75">
      <c r="A125" s="633"/>
      <c r="B125" s="640" t="s">
        <v>34</v>
      </c>
      <c r="C125" s="640"/>
      <c r="D125" s="640"/>
      <c r="E125" s="642">
        <v>1</v>
      </c>
      <c r="F125" s="2"/>
      <c r="G125" s="2"/>
      <c r="H125" s="2"/>
    </row>
    <row r="126" spans="1:8" ht="13.5" thickBot="1">
      <c r="A126" s="634"/>
      <c r="B126" s="646" t="s">
        <v>35</v>
      </c>
      <c r="C126" s="646"/>
      <c r="D126" s="646"/>
      <c r="E126" s="647">
        <v>2</v>
      </c>
      <c r="F126" s="2"/>
      <c r="G126" s="2"/>
      <c r="H126" s="2"/>
    </row>
    <row r="127" spans="1:8" ht="13.5" thickTop="1">
      <c r="A127" s="630"/>
      <c r="B127" s="645" t="s">
        <v>433</v>
      </c>
      <c r="C127" s="645"/>
      <c r="D127" s="645"/>
      <c r="E127" s="645">
        <v>6</v>
      </c>
      <c r="F127" s="645"/>
      <c r="G127" s="645"/>
      <c r="H127" s="645"/>
    </row>
    <row r="128" spans="1:8" ht="13.5" thickBot="1">
      <c r="A128" s="631"/>
      <c r="B128" s="645" t="s">
        <v>434</v>
      </c>
      <c r="C128" s="645"/>
      <c r="D128" s="645"/>
      <c r="E128" s="645">
        <v>64.5</v>
      </c>
      <c r="F128" s="645"/>
      <c r="G128" s="645"/>
      <c r="H128" s="645"/>
    </row>
    <row r="129" ht="13.5" thickTop="1"/>
  </sheetData>
  <sheetProtection formatCells="0" formatColumns="0" formatRows="0"/>
  <mergeCells count="1">
    <mergeCell ref="A112:D112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horizontalDpi="300" verticalDpi="300" orientation="portrait" paperSize="9" scale="60" r:id="rId1"/>
  <headerFooter alignWithMargins="0">
    <oddHeader>&amp;C&amp;"Times New Roman,Normál"Mezőkovácsháza Város  Önkormányzatának költségvetése
&amp;UK I A D Á S O K&amp;R&amp;11 1.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35.25390625" style="0" customWidth="1"/>
    <col min="2" max="2" width="12.875" style="548" customWidth="1"/>
    <col min="3" max="3" width="13.625" style="548" customWidth="1"/>
    <col min="4" max="4" width="15.375" style="548" customWidth="1"/>
    <col min="5" max="5" width="14.625" style="548" customWidth="1"/>
    <col min="6" max="6" width="13.625" style="548" customWidth="1"/>
    <col min="7" max="7" width="16.375" style="548" customWidth="1"/>
  </cols>
  <sheetData>
    <row r="2" ht="12.75">
      <c r="G2" s="548" t="s">
        <v>138</v>
      </c>
    </row>
    <row r="3" spans="1:7" ht="12.75">
      <c r="A3" s="552" t="s">
        <v>281</v>
      </c>
      <c r="B3" s="777" t="s">
        <v>280</v>
      </c>
      <c r="C3" s="778"/>
      <c r="D3" s="779"/>
      <c r="E3" s="777" t="s">
        <v>279</v>
      </c>
      <c r="F3" s="778"/>
      <c r="G3" s="779"/>
    </row>
    <row r="4" spans="1:7" s="558" customFormat="1" ht="12.75">
      <c r="A4" s="652" t="s">
        <v>512</v>
      </c>
      <c r="B4" s="551" t="s">
        <v>0</v>
      </c>
      <c r="C4" s="551" t="s">
        <v>1</v>
      </c>
      <c r="D4" s="551" t="s">
        <v>2</v>
      </c>
      <c r="E4" s="551" t="s">
        <v>0</v>
      </c>
      <c r="F4" s="551" t="s">
        <v>1</v>
      </c>
      <c r="G4" s="551" t="s">
        <v>2</v>
      </c>
    </row>
    <row r="5" spans="1:7" ht="12.75">
      <c r="A5" s="552" t="s">
        <v>658</v>
      </c>
      <c r="B5" s="557"/>
      <c r="C5" s="557">
        <v>1050000</v>
      </c>
      <c r="D5" s="557"/>
      <c r="E5" s="557"/>
      <c r="F5" s="557"/>
      <c r="G5" s="557"/>
    </row>
    <row r="6" spans="1:7" ht="12.75">
      <c r="A6" s="552" t="s">
        <v>659</v>
      </c>
      <c r="B6" s="557"/>
      <c r="C6" s="557">
        <v>544000</v>
      </c>
      <c r="D6" s="557"/>
      <c r="E6" s="557"/>
      <c r="F6" s="557"/>
      <c r="G6" s="557"/>
    </row>
    <row r="7" spans="1:7" ht="12.75">
      <c r="A7" s="552" t="s">
        <v>660</v>
      </c>
      <c r="B7" s="557"/>
      <c r="C7" s="557">
        <v>1070000</v>
      </c>
      <c r="D7" s="557"/>
      <c r="E7" s="557"/>
      <c r="F7" s="557"/>
      <c r="G7" s="557"/>
    </row>
    <row r="8" spans="1:7" ht="12.75">
      <c r="A8" s="552" t="s">
        <v>661</v>
      </c>
      <c r="B8" s="557"/>
      <c r="C8" s="557">
        <v>2524000</v>
      </c>
      <c r="D8" s="557"/>
      <c r="E8" s="557"/>
      <c r="F8" s="557"/>
      <c r="G8" s="557"/>
    </row>
    <row r="9" spans="1:7" ht="12.75">
      <c r="A9" s="557" t="s">
        <v>662</v>
      </c>
      <c r="B9" s="557"/>
      <c r="C9" s="548">
        <v>1000000</v>
      </c>
      <c r="D9" s="557"/>
      <c r="E9" s="557"/>
      <c r="F9" s="557"/>
      <c r="G9" s="557"/>
    </row>
    <row r="10" spans="1:7" ht="12.75">
      <c r="A10" s="552" t="s">
        <v>663</v>
      </c>
      <c r="B10" s="557"/>
      <c r="C10" s="557">
        <v>2300000</v>
      </c>
      <c r="D10" s="557"/>
      <c r="E10" s="557"/>
      <c r="F10" s="557"/>
      <c r="G10" s="557"/>
    </row>
    <row r="11" spans="1:7" ht="12.75">
      <c r="A11" s="552" t="s">
        <v>664</v>
      </c>
      <c r="B11" s="557"/>
      <c r="C11" s="557">
        <v>2625000</v>
      </c>
      <c r="D11" s="557"/>
      <c r="E11" s="557"/>
      <c r="F11" s="557"/>
      <c r="G11" s="557"/>
    </row>
    <row r="12" spans="1:7" ht="12.75">
      <c r="A12" s="552" t="s">
        <v>665</v>
      </c>
      <c r="B12" s="557"/>
      <c r="C12" s="557">
        <v>5494000</v>
      </c>
      <c r="D12" s="557"/>
      <c r="E12" s="557"/>
      <c r="F12" s="557"/>
      <c r="G12" s="557"/>
    </row>
    <row r="13" spans="1:7" ht="12.75">
      <c r="A13" s="552" t="s">
        <v>589</v>
      </c>
      <c r="B13" s="557"/>
      <c r="C13" s="557"/>
      <c r="D13" s="557"/>
      <c r="E13" s="557"/>
      <c r="F13" s="557">
        <v>311000</v>
      </c>
      <c r="G13" s="557"/>
    </row>
    <row r="14" spans="1:7" s="554" customFormat="1" ht="12.75">
      <c r="A14" s="556" t="s">
        <v>55</v>
      </c>
      <c r="B14" s="555">
        <f>SUM(B5:B10)</f>
        <v>0</v>
      </c>
      <c r="C14" s="555">
        <f>SUM(C5:C12)</f>
        <v>16607000</v>
      </c>
      <c r="D14" s="555">
        <f>SUM(D5:D12)</f>
        <v>0</v>
      </c>
      <c r="E14" s="555">
        <f>SUM(E5:E10)</f>
        <v>0</v>
      </c>
      <c r="F14" s="555">
        <f>SUM(F13)</f>
        <v>311000</v>
      </c>
      <c r="G14" s="555">
        <f>SUM(G13)</f>
        <v>0</v>
      </c>
    </row>
    <row r="17" ht="12.75">
      <c r="A17" s="553" t="s">
        <v>278</v>
      </c>
    </row>
    <row r="19" spans="1:7" ht="12.75">
      <c r="A19" s="552" t="s">
        <v>277</v>
      </c>
      <c r="B19" s="780" t="s">
        <v>276</v>
      </c>
      <c r="C19" s="780"/>
      <c r="D19" s="780"/>
      <c r="E19" s="780" t="s">
        <v>275</v>
      </c>
      <c r="F19" s="780"/>
      <c r="G19" s="780"/>
    </row>
    <row r="20" spans="1:7" ht="12.75">
      <c r="A20" s="550"/>
      <c r="B20" s="781"/>
      <c r="C20" s="781"/>
      <c r="D20" s="781"/>
      <c r="E20" s="781"/>
      <c r="F20" s="781"/>
      <c r="G20" s="781"/>
    </row>
    <row r="21" spans="1:7" ht="12.75">
      <c r="A21" s="550"/>
      <c r="B21" s="781"/>
      <c r="C21" s="781"/>
      <c r="D21" s="781"/>
      <c r="E21" s="781"/>
      <c r="F21" s="781"/>
      <c r="G21" s="781"/>
    </row>
    <row r="22" spans="1:7" ht="12.75">
      <c r="A22" s="549"/>
      <c r="B22" s="776"/>
      <c r="C22" s="776"/>
      <c r="D22" s="776"/>
      <c r="E22" s="776"/>
      <c r="F22" s="776"/>
      <c r="G22" s="776"/>
    </row>
    <row r="23" spans="1:7" ht="12.75">
      <c r="A23" s="549" t="s">
        <v>55</v>
      </c>
      <c r="B23" s="776"/>
      <c r="C23" s="776"/>
      <c r="D23" s="776"/>
      <c r="E23" s="776"/>
      <c r="F23" s="776"/>
      <c r="G23" s="776"/>
    </row>
  </sheetData>
  <sheetProtection/>
  <mergeCells count="12">
    <mergeCell ref="B21:D21"/>
    <mergeCell ref="E21:G21"/>
    <mergeCell ref="B22:D22"/>
    <mergeCell ref="E22:G22"/>
    <mergeCell ref="B23:D23"/>
    <mergeCell ref="E23:G23"/>
    <mergeCell ref="B3:D3"/>
    <mergeCell ref="E3:G3"/>
    <mergeCell ref="B19:D19"/>
    <mergeCell ref="E19:G19"/>
    <mergeCell ref="B20:D20"/>
    <mergeCell ref="E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&amp;CEurópai Uniós támogatásokkal megvalósuló programok, projektek bevételei és kiadásai, valamint önkormányzaton kívüli ilyen projekthez történő hozzájárulás&amp;R&amp;"Times New Roman,Normál"
14.sz.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47.75390625" style="0" bestFit="1" customWidth="1"/>
    <col min="3" max="3" width="13.75390625" style="0" bestFit="1" customWidth="1"/>
  </cols>
  <sheetData>
    <row r="1" spans="1:3" ht="13.5" thickBot="1">
      <c r="A1" t="s">
        <v>503</v>
      </c>
      <c r="B1" s="8"/>
      <c r="C1" s="10" t="s">
        <v>138</v>
      </c>
    </row>
    <row r="2" spans="1:3" ht="36" customHeight="1" thickBot="1">
      <c r="A2" s="296" t="s">
        <v>51</v>
      </c>
      <c r="B2" s="304" t="s">
        <v>106</v>
      </c>
      <c r="C2" s="204" t="s">
        <v>107</v>
      </c>
    </row>
    <row r="3" spans="1:3" ht="24.75" customHeight="1">
      <c r="A3" s="305" t="s">
        <v>9</v>
      </c>
      <c r="B3" s="306" t="s">
        <v>108</v>
      </c>
      <c r="C3" s="307">
        <v>13187000</v>
      </c>
    </row>
    <row r="4" spans="1:3" ht="24.75" customHeight="1">
      <c r="A4" s="308" t="s">
        <v>11</v>
      </c>
      <c r="B4" s="306" t="s">
        <v>109</v>
      </c>
      <c r="C4" s="309"/>
    </row>
    <row r="5" spans="1:3" ht="24.75" customHeight="1">
      <c r="A5" s="308" t="s">
        <v>12</v>
      </c>
      <c r="B5" s="306" t="s">
        <v>110</v>
      </c>
      <c r="C5" s="309"/>
    </row>
    <row r="6" spans="1:3" ht="24.75" customHeight="1">
      <c r="A6" s="308" t="s">
        <v>14</v>
      </c>
      <c r="B6" s="306" t="s">
        <v>111</v>
      </c>
      <c r="C6" s="309"/>
    </row>
    <row r="7" spans="1:3" ht="24.75" customHeight="1">
      <c r="A7" s="308" t="s">
        <v>15</v>
      </c>
      <c r="B7" s="306" t="s">
        <v>112</v>
      </c>
      <c r="C7" s="309">
        <v>2500000</v>
      </c>
    </row>
    <row r="8" spans="1:3" ht="24.75" customHeight="1">
      <c r="A8" s="308" t="s">
        <v>16</v>
      </c>
      <c r="B8" s="310" t="s">
        <v>113</v>
      </c>
      <c r="C8" s="309">
        <v>2000000</v>
      </c>
    </row>
    <row r="9" spans="1:3" ht="26.25" thickBot="1">
      <c r="A9" s="308" t="s">
        <v>17</v>
      </c>
      <c r="B9" s="311" t="s">
        <v>114</v>
      </c>
      <c r="C9" s="312"/>
    </row>
    <row r="10" spans="1:3" s="114" customFormat="1" ht="19.5" customHeight="1" thickBot="1">
      <c r="A10" s="313"/>
      <c r="B10" s="314" t="s">
        <v>55</v>
      </c>
      <c r="C10" s="315">
        <f>SUM(C3:C9)</f>
        <v>17687000</v>
      </c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r:id="rId1"/>
  <headerFooter alignWithMargins="0">
    <oddHeader>&amp;CAz önkormányzat által várhatóan adandó közvetett támogatások (kedvezmények)&amp;R&amp;"Times New Roman,Normál"&amp;11
 15.melléklet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52">
      <selection activeCell="H71" sqref="H71"/>
    </sheetView>
  </sheetViews>
  <sheetFormatPr defaultColWidth="9.00390625" defaultRowHeight="12.75"/>
  <cols>
    <col min="1" max="1" width="21.375" style="0" bestFit="1" customWidth="1"/>
    <col min="2" max="2" width="16.375" style="0" bestFit="1" customWidth="1"/>
    <col min="3" max="3" width="14.25390625" style="0" bestFit="1" customWidth="1"/>
    <col min="4" max="4" width="11.375" style="0" customWidth="1"/>
    <col min="5" max="5" width="15.00390625" style="0" customWidth="1"/>
    <col min="6" max="6" width="10.00390625" style="0" bestFit="1" customWidth="1"/>
  </cols>
  <sheetData>
    <row r="1" spans="1:6" ht="25.5">
      <c r="A1" s="788" t="s">
        <v>240</v>
      </c>
      <c r="B1" s="564" t="s">
        <v>306</v>
      </c>
      <c r="C1" s="564" t="s">
        <v>32</v>
      </c>
      <c r="D1" s="570" t="s">
        <v>305</v>
      </c>
      <c r="E1" s="788" t="s">
        <v>304</v>
      </c>
      <c r="F1" s="564" t="s">
        <v>55</v>
      </c>
    </row>
    <row r="2" spans="1:6" ht="26.25" thickBot="1">
      <c r="A2" s="789"/>
      <c r="B2" s="563" t="s">
        <v>302</v>
      </c>
      <c r="C2" s="563" t="s">
        <v>302</v>
      </c>
      <c r="D2" s="569" t="s">
        <v>303</v>
      </c>
      <c r="E2" s="789"/>
      <c r="F2" s="563" t="s">
        <v>302</v>
      </c>
    </row>
    <row r="3" spans="1:6" ht="16.5" thickBot="1">
      <c r="A3" s="790"/>
      <c r="B3" s="791"/>
      <c r="C3" s="791"/>
      <c r="D3" s="791"/>
      <c r="E3" s="791"/>
      <c r="F3" s="792"/>
    </row>
    <row r="4" spans="1:6" ht="15.75" customHeight="1" thickBot="1">
      <c r="A4" s="785" t="s">
        <v>129</v>
      </c>
      <c r="B4" s="786"/>
      <c r="C4" s="786"/>
      <c r="D4" s="786"/>
      <c r="E4" s="786"/>
      <c r="F4" s="787"/>
    </row>
    <row r="5" spans="1:6" ht="16.5" thickBot="1">
      <c r="A5" s="562" t="s">
        <v>301</v>
      </c>
      <c r="B5" s="561">
        <v>18</v>
      </c>
      <c r="C5" s="568"/>
      <c r="D5" s="561"/>
      <c r="E5" s="561"/>
      <c r="F5" s="561">
        <f>SUM(B5:E5)</f>
        <v>18</v>
      </c>
    </row>
    <row r="6" spans="1:6" ht="16.5" thickBot="1">
      <c r="A6" s="562" t="s">
        <v>300</v>
      </c>
      <c r="B6" s="561">
        <v>10</v>
      </c>
      <c r="C6" s="561"/>
      <c r="D6" s="561"/>
      <c r="E6" s="561"/>
      <c r="F6" s="561">
        <f aca="true" t="shared" si="0" ref="F6:F15">SUM(B6:E6)</f>
        <v>10</v>
      </c>
    </row>
    <row r="7" spans="1:6" ht="16.5" thickBot="1">
      <c r="A7" s="562" t="s">
        <v>299</v>
      </c>
      <c r="B7" s="561">
        <v>1</v>
      </c>
      <c r="C7" s="561"/>
      <c r="D7" s="561"/>
      <c r="E7" s="561"/>
      <c r="F7" s="561">
        <f t="shared" si="0"/>
        <v>1</v>
      </c>
    </row>
    <row r="8" spans="1:6" ht="16.5" thickBot="1">
      <c r="A8" s="562" t="s">
        <v>430</v>
      </c>
      <c r="B8" s="561">
        <v>3</v>
      </c>
      <c r="C8" s="561"/>
      <c r="D8" s="561"/>
      <c r="E8" s="561"/>
      <c r="F8" s="561">
        <f t="shared" si="0"/>
        <v>3</v>
      </c>
    </row>
    <row r="9" spans="1:6" s="553" customFormat="1" ht="16.5" thickBot="1">
      <c r="A9" s="560" t="s">
        <v>55</v>
      </c>
      <c r="B9" s="559">
        <f>SUM(B5:B8)</f>
        <v>32</v>
      </c>
      <c r="C9" s="559"/>
      <c r="D9" s="559"/>
      <c r="E9" s="559"/>
      <c r="F9" s="559">
        <f t="shared" si="0"/>
        <v>32</v>
      </c>
    </row>
    <row r="10" spans="1:6" ht="32.25" thickBot="1">
      <c r="A10" s="562" t="s">
        <v>298</v>
      </c>
      <c r="B10" s="561">
        <v>1</v>
      </c>
      <c r="C10" s="561"/>
      <c r="D10" s="561"/>
      <c r="E10" s="561"/>
      <c r="F10" s="561">
        <f t="shared" si="0"/>
        <v>1</v>
      </c>
    </row>
    <row r="11" spans="1:6" ht="16.5" thickBot="1">
      <c r="A11" s="562" t="s">
        <v>297</v>
      </c>
      <c r="B11" s="561">
        <v>8</v>
      </c>
      <c r="C11" s="561"/>
      <c r="D11" s="561"/>
      <c r="E11" s="561"/>
      <c r="F11" s="561">
        <f t="shared" si="0"/>
        <v>8</v>
      </c>
    </row>
    <row r="12" spans="1:6" ht="16.5" thickBot="1">
      <c r="A12" s="562" t="s">
        <v>534</v>
      </c>
      <c r="B12" s="561">
        <v>1</v>
      </c>
      <c r="C12" s="561"/>
      <c r="D12" s="561"/>
      <c r="E12" s="561"/>
      <c r="F12" s="561">
        <f t="shared" si="0"/>
        <v>1</v>
      </c>
    </row>
    <row r="13" spans="1:6" ht="16.5" thickBot="1">
      <c r="A13" s="562" t="s">
        <v>296</v>
      </c>
      <c r="B13" s="561">
        <v>1</v>
      </c>
      <c r="C13" s="561"/>
      <c r="D13" s="561"/>
      <c r="E13" s="561"/>
      <c r="F13" s="561">
        <f t="shared" si="0"/>
        <v>1</v>
      </c>
    </row>
    <row r="14" spans="1:6" s="553" customFormat="1" ht="16.5" thickBot="1">
      <c r="A14" s="560" t="s">
        <v>245</v>
      </c>
      <c r="B14" s="559">
        <f>SUM(B10:B13)</f>
        <v>11</v>
      </c>
      <c r="C14" s="559"/>
      <c r="D14" s="559"/>
      <c r="E14" s="559"/>
      <c r="F14" s="559">
        <f t="shared" si="0"/>
        <v>11</v>
      </c>
    </row>
    <row r="15" spans="1:6" s="553" customFormat="1" ht="16.5" thickBot="1">
      <c r="A15" s="663" t="s">
        <v>210</v>
      </c>
      <c r="B15" s="664">
        <f>B9+B14</f>
        <v>43</v>
      </c>
      <c r="C15" s="665"/>
      <c r="D15" s="665"/>
      <c r="E15" s="665"/>
      <c r="F15" s="559">
        <f t="shared" si="0"/>
        <v>43</v>
      </c>
    </row>
    <row r="16" spans="1:6" ht="16.5" thickBot="1">
      <c r="A16" s="782"/>
      <c r="B16" s="783"/>
      <c r="C16" s="783"/>
      <c r="D16" s="783"/>
      <c r="E16" s="783"/>
      <c r="F16" s="784"/>
    </row>
    <row r="17" spans="1:6" ht="16.5" thickBot="1">
      <c r="A17" s="785" t="s">
        <v>39</v>
      </c>
      <c r="B17" s="786"/>
      <c r="C17" s="786"/>
      <c r="D17" s="786"/>
      <c r="E17" s="786"/>
      <c r="F17" s="787"/>
    </row>
    <row r="18" spans="1:6" ht="16.5" thickBot="1">
      <c r="A18" s="562" t="s">
        <v>295</v>
      </c>
      <c r="B18" s="561">
        <v>3</v>
      </c>
      <c r="C18" s="561"/>
      <c r="D18" s="561"/>
      <c r="E18" s="561"/>
      <c r="F18" s="561">
        <f>SUM(B18:E18)</f>
        <v>3</v>
      </c>
    </row>
    <row r="19" spans="1:6" ht="16.5" thickBot="1">
      <c r="A19" s="562" t="s">
        <v>283</v>
      </c>
      <c r="B19" s="561">
        <v>0.5</v>
      </c>
      <c r="C19" s="561"/>
      <c r="D19" s="565"/>
      <c r="E19" s="561"/>
      <c r="F19" s="561">
        <f aca="true" t="shared" si="1" ref="F19:F43">SUM(B19:E19)</f>
        <v>0.5</v>
      </c>
    </row>
    <row r="20" spans="1:6" ht="32.25" thickBot="1">
      <c r="A20" s="684" t="s">
        <v>294</v>
      </c>
      <c r="B20" s="685">
        <v>8</v>
      </c>
      <c r="C20" s="686"/>
      <c r="D20" s="689"/>
      <c r="E20" s="687"/>
      <c r="F20" s="561">
        <f t="shared" si="1"/>
        <v>8</v>
      </c>
    </row>
    <row r="21" spans="1:6" ht="32.25" thickBot="1">
      <c r="A21" s="562" t="s">
        <v>535</v>
      </c>
      <c r="B21" s="561">
        <v>1</v>
      </c>
      <c r="C21" s="683"/>
      <c r="D21" s="689"/>
      <c r="E21" s="568"/>
      <c r="F21" s="561">
        <f t="shared" si="1"/>
        <v>1</v>
      </c>
    </row>
    <row r="22" spans="1:6" ht="16.5" thickBot="1">
      <c r="A22" s="567" t="s">
        <v>536</v>
      </c>
      <c r="B22" s="565">
        <v>9</v>
      </c>
      <c r="C22" s="566"/>
      <c r="D22" s="688"/>
      <c r="E22" s="566"/>
      <c r="F22" s="561">
        <f t="shared" si="1"/>
        <v>9</v>
      </c>
    </row>
    <row r="23" spans="1:6" ht="16.5" thickBot="1">
      <c r="A23" s="562" t="s">
        <v>293</v>
      </c>
      <c r="B23" s="561">
        <v>2</v>
      </c>
      <c r="C23" s="561"/>
      <c r="D23" s="561"/>
      <c r="E23" s="561"/>
      <c r="F23" s="561">
        <f t="shared" si="1"/>
        <v>2</v>
      </c>
    </row>
    <row r="24" spans="1:6" ht="32.25" thickBot="1">
      <c r="A24" s="684" t="s">
        <v>492</v>
      </c>
      <c r="B24" s="685">
        <v>1</v>
      </c>
      <c r="C24" s="690"/>
      <c r="D24" s="690"/>
      <c r="E24" s="690"/>
      <c r="F24" s="561">
        <f t="shared" si="1"/>
        <v>1</v>
      </c>
    </row>
    <row r="25" spans="1:6" ht="16.5" thickBot="1">
      <c r="A25" s="562" t="s">
        <v>292</v>
      </c>
      <c r="B25" s="561">
        <v>1</v>
      </c>
      <c r="C25" s="561"/>
      <c r="D25" s="561"/>
      <c r="E25" s="561"/>
      <c r="F25" s="561">
        <f t="shared" si="1"/>
        <v>1</v>
      </c>
    </row>
    <row r="26" spans="1:6" ht="16.5" thickBot="1">
      <c r="A26" s="562" t="s">
        <v>283</v>
      </c>
      <c r="B26" s="561">
        <v>0.25</v>
      </c>
      <c r="C26" s="561"/>
      <c r="D26" s="561"/>
      <c r="E26" s="561"/>
      <c r="F26" s="561">
        <f t="shared" si="1"/>
        <v>0.25</v>
      </c>
    </row>
    <row r="27" spans="1:6" ht="32.25" thickBot="1">
      <c r="A27" s="567" t="s">
        <v>291</v>
      </c>
      <c r="B27" s="565">
        <v>1</v>
      </c>
      <c r="C27" s="566"/>
      <c r="D27" s="566"/>
      <c r="E27" s="566"/>
      <c r="F27" s="561">
        <f t="shared" si="1"/>
        <v>1</v>
      </c>
    </row>
    <row r="28" spans="1:6" ht="16.5" thickBot="1">
      <c r="A28" s="666" t="s">
        <v>290</v>
      </c>
      <c r="B28" s="667">
        <v>2</v>
      </c>
      <c r="C28" s="667"/>
      <c r="D28" s="667"/>
      <c r="E28" s="667"/>
      <c r="F28" s="561">
        <f t="shared" si="1"/>
        <v>2</v>
      </c>
    </row>
    <row r="29" spans="1:6" ht="16.5" thickBot="1">
      <c r="A29" s="562" t="s">
        <v>282</v>
      </c>
      <c r="B29" s="561">
        <v>1</v>
      </c>
      <c r="C29" s="561"/>
      <c r="D29" s="561"/>
      <c r="E29" s="561"/>
      <c r="F29" s="561">
        <f t="shared" si="1"/>
        <v>1</v>
      </c>
    </row>
    <row r="30" spans="1:6" ht="16.5" thickBot="1">
      <c r="A30" s="562" t="s">
        <v>289</v>
      </c>
      <c r="B30" s="561">
        <v>2</v>
      </c>
      <c r="C30" s="561"/>
      <c r="D30" s="561"/>
      <c r="E30" s="561"/>
      <c r="F30" s="561">
        <f t="shared" si="1"/>
        <v>2</v>
      </c>
    </row>
    <row r="31" spans="1:6" s="553" customFormat="1" ht="16.5" thickBot="1">
      <c r="A31" s="560" t="s">
        <v>55</v>
      </c>
      <c r="B31" s="559">
        <f>SUM(B18:B30)</f>
        <v>31.75</v>
      </c>
      <c r="C31" s="559"/>
      <c r="D31" s="559"/>
      <c r="E31" s="559"/>
      <c r="F31" s="559">
        <f t="shared" si="1"/>
        <v>31.75</v>
      </c>
    </row>
    <row r="32" spans="1:6" ht="16.5" thickBot="1">
      <c r="A32" s="560" t="s">
        <v>600</v>
      </c>
      <c r="B32" s="559">
        <v>4.75</v>
      </c>
      <c r="C32" s="559"/>
      <c r="D32" s="559"/>
      <c r="E32" s="559"/>
      <c r="F32" s="559">
        <f t="shared" si="1"/>
        <v>4.75</v>
      </c>
    </row>
    <row r="33" spans="1:6" ht="16.5" thickBot="1">
      <c r="A33" s="560" t="s">
        <v>601</v>
      </c>
      <c r="B33" s="559">
        <v>1</v>
      </c>
      <c r="C33" s="559"/>
      <c r="D33" s="559"/>
      <c r="E33" s="559"/>
      <c r="F33" s="559">
        <f t="shared" si="1"/>
        <v>1</v>
      </c>
    </row>
    <row r="34" spans="1:6" ht="16.5" thickBot="1">
      <c r="A34" s="560" t="s">
        <v>288</v>
      </c>
      <c r="B34" s="559">
        <v>6.75</v>
      </c>
      <c r="C34" s="559"/>
      <c r="D34" s="559"/>
      <c r="E34" s="559"/>
      <c r="F34" s="559">
        <f t="shared" si="1"/>
        <v>6.75</v>
      </c>
    </row>
    <row r="35" spans="1:6" s="682" customFormat="1" ht="16.5" thickBot="1">
      <c r="A35" s="562" t="s">
        <v>537</v>
      </c>
      <c r="B35" s="561">
        <v>1</v>
      </c>
      <c r="C35" s="561"/>
      <c r="D35" s="561"/>
      <c r="E35" s="561"/>
      <c r="F35" s="561">
        <f t="shared" si="1"/>
        <v>1</v>
      </c>
    </row>
    <row r="36" spans="1:6" s="682" customFormat="1" ht="16.5" thickBot="1">
      <c r="A36" s="562" t="s">
        <v>538</v>
      </c>
      <c r="B36" s="561">
        <v>4</v>
      </c>
      <c r="C36" s="561"/>
      <c r="D36" s="561"/>
      <c r="E36" s="561"/>
      <c r="F36" s="561">
        <f t="shared" si="1"/>
        <v>4</v>
      </c>
    </row>
    <row r="37" spans="1:6" s="682" customFormat="1" ht="16.5" thickBot="1">
      <c r="A37" s="562" t="s">
        <v>539</v>
      </c>
      <c r="B37" s="561">
        <v>1</v>
      </c>
      <c r="C37" s="561"/>
      <c r="D37" s="561"/>
      <c r="E37" s="561"/>
      <c r="F37" s="561">
        <f t="shared" si="1"/>
        <v>1</v>
      </c>
    </row>
    <row r="38" spans="1:6" s="682" customFormat="1" ht="16.5" thickBot="1">
      <c r="A38" s="562" t="s">
        <v>540</v>
      </c>
      <c r="B38" s="561">
        <v>4</v>
      </c>
      <c r="C38" s="561"/>
      <c r="D38" s="561"/>
      <c r="E38" s="561"/>
      <c r="F38" s="561">
        <f t="shared" si="1"/>
        <v>4</v>
      </c>
    </row>
    <row r="39" spans="1:6" s="682" customFormat="1" ht="16.5" thickBot="1">
      <c r="A39" s="562" t="s">
        <v>541</v>
      </c>
      <c r="B39" s="561">
        <v>1.75</v>
      </c>
      <c r="C39" s="561"/>
      <c r="D39" s="561"/>
      <c r="E39" s="561"/>
      <c r="F39" s="561">
        <f t="shared" si="1"/>
        <v>1.75</v>
      </c>
    </row>
    <row r="40" spans="1:6" s="682" customFormat="1" ht="16.5" thickBot="1">
      <c r="A40" s="562" t="s">
        <v>542</v>
      </c>
      <c r="B40" s="561">
        <v>1</v>
      </c>
      <c r="C40" s="561"/>
      <c r="D40" s="561"/>
      <c r="E40" s="561"/>
      <c r="F40" s="561">
        <f t="shared" si="1"/>
        <v>1</v>
      </c>
    </row>
    <row r="41" spans="1:6" s="682" customFormat="1" ht="16.5" thickBot="1">
      <c r="A41" s="562" t="s">
        <v>296</v>
      </c>
      <c r="B41" s="561">
        <v>0.75</v>
      </c>
      <c r="C41" s="561"/>
      <c r="D41" s="561"/>
      <c r="E41" s="561"/>
      <c r="F41" s="561">
        <f t="shared" si="1"/>
        <v>0.75</v>
      </c>
    </row>
    <row r="42" spans="1:6" ht="16.5" thickBot="1">
      <c r="A42" s="560" t="s">
        <v>485</v>
      </c>
      <c r="B42" s="559">
        <f>SUM(B35:B41)</f>
        <v>13.5</v>
      </c>
      <c r="C42" s="559"/>
      <c r="D42" s="559"/>
      <c r="E42" s="559"/>
      <c r="F42" s="559">
        <f t="shared" si="1"/>
        <v>13.5</v>
      </c>
    </row>
    <row r="43" spans="1:6" ht="16.5" thickBot="1">
      <c r="A43" s="560" t="s">
        <v>210</v>
      </c>
      <c r="B43" s="559">
        <f>B31+B32+B33+B34+B42</f>
        <v>57.75</v>
      </c>
      <c r="C43" s="559"/>
      <c r="D43" s="559"/>
      <c r="E43" s="559"/>
      <c r="F43" s="559">
        <f t="shared" si="1"/>
        <v>57.75</v>
      </c>
    </row>
    <row r="44" spans="1:6" ht="39.75" customHeight="1" thickBot="1">
      <c r="A44" s="793" t="s">
        <v>602</v>
      </c>
      <c r="B44" s="794"/>
      <c r="C44" s="794"/>
      <c r="D44" s="794"/>
      <c r="E44" s="794"/>
      <c r="F44" s="795"/>
    </row>
    <row r="45" spans="1:6" ht="16.5" thickBot="1">
      <c r="A45" s="785" t="s">
        <v>41</v>
      </c>
      <c r="B45" s="786"/>
      <c r="C45" s="786"/>
      <c r="D45" s="786"/>
      <c r="E45" s="786"/>
      <c r="F45" s="787"/>
    </row>
    <row r="46" spans="1:6" ht="16.5" thickBot="1">
      <c r="A46" s="562" t="s">
        <v>431</v>
      </c>
      <c r="B46" s="561">
        <v>1</v>
      </c>
      <c r="C46" s="561"/>
      <c r="D46" s="561"/>
      <c r="E46" s="561"/>
      <c r="F46" s="561">
        <f>SUM(B46:E46)</f>
        <v>1</v>
      </c>
    </row>
    <row r="47" spans="1:6" ht="16.5" thickBot="1">
      <c r="A47" s="562" t="s">
        <v>287</v>
      </c>
      <c r="B47" s="561">
        <v>3</v>
      </c>
      <c r="C47" s="561"/>
      <c r="D47" s="561"/>
      <c r="E47" s="561"/>
      <c r="F47" s="561">
        <f>SUM(B47:E47)</f>
        <v>3</v>
      </c>
    </row>
    <row r="48" spans="1:6" ht="32.25" thickBot="1">
      <c r="A48" s="562" t="s">
        <v>432</v>
      </c>
      <c r="B48" s="561">
        <v>1</v>
      </c>
      <c r="C48" s="561"/>
      <c r="D48" s="561"/>
      <c r="E48" s="561"/>
      <c r="F48" s="561">
        <f>SUM(B48:E48)</f>
        <v>1</v>
      </c>
    </row>
    <row r="49" spans="1:6" ht="16.5" thickBot="1">
      <c r="A49" s="560" t="s">
        <v>55</v>
      </c>
      <c r="B49" s="559">
        <f>SUM(B46:B48)</f>
        <v>5</v>
      </c>
      <c r="C49" s="559"/>
      <c r="D49" s="559"/>
      <c r="E49" s="559"/>
      <c r="F49" s="559">
        <f>SUM(B49:E49)</f>
        <v>5</v>
      </c>
    </row>
    <row r="50" spans="1:6" ht="16.5" thickBot="1">
      <c r="A50" s="793" t="s">
        <v>543</v>
      </c>
      <c r="B50" s="794"/>
      <c r="C50" s="794"/>
      <c r="D50" s="794"/>
      <c r="E50" s="794"/>
      <c r="F50" s="795"/>
    </row>
    <row r="51" spans="1:6" ht="16.5" thickBot="1">
      <c r="A51" s="785" t="s">
        <v>461</v>
      </c>
      <c r="B51" s="786"/>
      <c r="C51" s="786"/>
      <c r="D51" s="786"/>
      <c r="E51" s="786"/>
      <c r="F51" s="787"/>
    </row>
    <row r="52" spans="1:6" ht="16.5" thickBot="1">
      <c r="A52" s="671" t="s">
        <v>486</v>
      </c>
      <c r="B52" s="667">
        <v>1</v>
      </c>
      <c r="C52" s="667"/>
      <c r="D52" s="669"/>
      <c r="E52" s="667"/>
      <c r="F52" s="670">
        <f>SUM(B52:E52)</f>
        <v>1</v>
      </c>
    </row>
    <row r="53" spans="1:6" ht="16.5" thickBot="1">
      <c r="A53" s="672" t="s">
        <v>487</v>
      </c>
      <c r="B53" s="662">
        <v>1</v>
      </c>
      <c r="C53" s="662"/>
      <c r="D53" s="668"/>
      <c r="E53" s="662"/>
      <c r="F53" s="670">
        <f>SUM(B53:E53)</f>
        <v>1</v>
      </c>
    </row>
    <row r="54" spans="1:6" ht="32.25" thickBot="1">
      <c r="A54" s="672" t="s">
        <v>488</v>
      </c>
      <c r="B54" s="662"/>
      <c r="C54" s="662"/>
      <c r="D54" s="668">
        <v>2</v>
      </c>
      <c r="E54" s="662"/>
      <c r="F54" s="670">
        <f>SUM(B54:E54)</f>
        <v>2</v>
      </c>
    </row>
    <row r="55" spans="1:6" ht="16.5" thickBot="1">
      <c r="A55" s="673" t="s">
        <v>245</v>
      </c>
      <c r="B55" s="674">
        <f>SUM(B52:B54)</f>
        <v>2</v>
      </c>
      <c r="C55" s="674">
        <f>SUM(C52:C54)</f>
        <v>0</v>
      </c>
      <c r="D55" s="674">
        <f>SUM(D52:D54)</f>
        <v>2</v>
      </c>
      <c r="E55" s="674">
        <f>SUM(E52:E54)</f>
        <v>0</v>
      </c>
      <c r="F55" s="674">
        <f>SUM(F52:F54)</f>
        <v>4</v>
      </c>
    </row>
    <row r="56" spans="1:6" ht="39.75" customHeight="1" thickBot="1">
      <c r="A56" s="793" t="s">
        <v>593</v>
      </c>
      <c r="B56" s="794"/>
      <c r="C56" s="794"/>
      <c r="D56" s="794"/>
      <c r="E56" s="794"/>
      <c r="F56" s="795"/>
    </row>
    <row r="57" spans="1:6" ht="16.5" thickBot="1">
      <c r="A57" s="785" t="s">
        <v>336</v>
      </c>
      <c r="B57" s="786"/>
      <c r="C57" s="786"/>
      <c r="D57" s="786"/>
      <c r="E57" s="786"/>
      <c r="F57" s="787"/>
    </row>
    <row r="58" spans="1:6" ht="16.5" thickBot="1">
      <c r="A58" s="562" t="s">
        <v>34</v>
      </c>
      <c r="B58" s="561"/>
      <c r="C58" s="561"/>
      <c r="D58" s="561"/>
      <c r="E58" s="561">
        <v>1</v>
      </c>
      <c r="F58" s="561">
        <f>SUM(B58:E58)</f>
        <v>1</v>
      </c>
    </row>
    <row r="59" spans="1:6" ht="16.5" thickBot="1">
      <c r="A59" s="562" t="s">
        <v>286</v>
      </c>
      <c r="B59" s="561"/>
      <c r="C59" s="561">
        <v>1</v>
      </c>
      <c r="D59" s="561"/>
      <c r="E59" s="561"/>
      <c r="F59" s="561">
        <f aca="true" t="shared" si="2" ref="F59:F64">SUM(B59:E59)</f>
        <v>1</v>
      </c>
    </row>
    <row r="60" spans="1:6" ht="16.5" thickBot="1">
      <c r="A60" s="562" t="s">
        <v>285</v>
      </c>
      <c r="B60" s="561"/>
      <c r="C60" s="561">
        <v>1</v>
      </c>
      <c r="D60" s="561"/>
      <c r="E60" s="561"/>
      <c r="F60" s="561">
        <f t="shared" si="2"/>
        <v>1</v>
      </c>
    </row>
    <row r="61" spans="1:6" ht="16.5" thickBot="1">
      <c r="A61" s="562" t="s">
        <v>32</v>
      </c>
      <c r="B61" s="561"/>
      <c r="C61" s="561">
        <v>20</v>
      </c>
      <c r="D61" s="561"/>
      <c r="E61" s="561"/>
      <c r="F61" s="561">
        <f t="shared" si="2"/>
        <v>20</v>
      </c>
    </row>
    <row r="62" spans="1:6" ht="16.5" thickBot="1">
      <c r="A62" s="562" t="s">
        <v>284</v>
      </c>
      <c r="B62" s="561"/>
      <c r="C62" s="561">
        <v>3</v>
      </c>
      <c r="D62" s="561"/>
      <c r="E62" s="561"/>
      <c r="F62" s="561">
        <f t="shared" si="2"/>
        <v>3</v>
      </c>
    </row>
    <row r="63" spans="1:6" ht="16.5" thickBot="1">
      <c r="A63" s="562" t="s">
        <v>283</v>
      </c>
      <c r="B63" s="561"/>
      <c r="C63" s="561"/>
      <c r="D63" s="561">
        <v>1</v>
      </c>
      <c r="E63" s="561"/>
      <c r="F63" s="561">
        <f t="shared" si="2"/>
        <v>1</v>
      </c>
    </row>
    <row r="64" spans="1:6" ht="16.5" thickBot="1">
      <c r="A64" s="562" t="s">
        <v>282</v>
      </c>
      <c r="B64" s="561"/>
      <c r="C64" s="561"/>
      <c r="D64" s="561">
        <v>1</v>
      </c>
      <c r="E64" s="561"/>
      <c r="F64" s="561">
        <f t="shared" si="2"/>
        <v>1</v>
      </c>
    </row>
    <row r="65" spans="1:6" ht="16.5" thickBot="1">
      <c r="A65" s="560" t="s">
        <v>55</v>
      </c>
      <c r="B65" s="559"/>
      <c r="C65" s="559">
        <f>SUM(C58:C64)</f>
        <v>25</v>
      </c>
      <c r="D65" s="559">
        <v>2</v>
      </c>
      <c r="E65" s="559">
        <v>1</v>
      </c>
      <c r="F65" s="559">
        <f>SUM(F58:F64)</f>
        <v>28</v>
      </c>
    </row>
    <row r="66" spans="1:6" ht="18" customHeight="1">
      <c r="A66" s="790" t="s">
        <v>580</v>
      </c>
      <c r="B66" s="791"/>
      <c r="C66" s="791"/>
      <c r="D66" s="791"/>
      <c r="E66" s="791"/>
      <c r="F66" s="792"/>
    </row>
    <row r="67" spans="1:6" ht="13.5" thickBot="1">
      <c r="A67" s="796"/>
      <c r="B67" s="797"/>
      <c r="C67" s="797"/>
      <c r="D67" s="797"/>
      <c r="E67" s="797"/>
      <c r="F67" s="798"/>
    </row>
    <row r="68" spans="1:6" ht="32.25" thickBot="1">
      <c r="A68" s="560" t="s">
        <v>544</v>
      </c>
      <c r="B68" s="559">
        <f>B15+B43+B49+B55+B65</f>
        <v>107.75</v>
      </c>
      <c r="C68" s="559">
        <f>C15+C43+C49+C55+C65</f>
        <v>25</v>
      </c>
      <c r="D68" s="559">
        <f>D15+D43+D49+D55+D65</f>
        <v>4</v>
      </c>
      <c r="E68" s="559">
        <f>E15+E43+E49+E55+E65</f>
        <v>1</v>
      </c>
      <c r="F68" s="559">
        <f>F15+F43+F49+F55+F65</f>
        <v>137.75</v>
      </c>
    </row>
    <row r="69" spans="1:6" ht="16.5" thickBot="1">
      <c r="A69" s="624" t="s">
        <v>35</v>
      </c>
      <c r="B69" s="625"/>
      <c r="C69" s="625"/>
      <c r="D69" s="625"/>
      <c r="E69" s="625">
        <v>2</v>
      </c>
      <c r="F69" s="626">
        <v>2</v>
      </c>
    </row>
    <row r="70" spans="1:6" ht="16.5" thickBot="1">
      <c r="A70" s="627" t="s">
        <v>433</v>
      </c>
      <c r="B70" s="628"/>
      <c r="C70" s="628"/>
      <c r="D70" s="628"/>
      <c r="E70" s="628">
        <v>6</v>
      </c>
      <c r="F70" s="629">
        <v>6</v>
      </c>
    </row>
    <row r="71" spans="1:6" ht="48" thickBot="1">
      <c r="A71" s="627" t="s">
        <v>489</v>
      </c>
      <c r="B71" s="628"/>
      <c r="C71" s="628"/>
      <c r="D71" s="628"/>
      <c r="E71" s="628"/>
      <c r="F71" s="629"/>
    </row>
    <row r="72" spans="1:6" ht="63.75" thickBot="1">
      <c r="A72" s="627" t="s">
        <v>545</v>
      </c>
      <c r="B72" s="628"/>
      <c r="C72" s="628"/>
      <c r="D72" s="628">
        <v>2.75</v>
      </c>
      <c r="E72" s="628"/>
      <c r="F72" s="629">
        <f>SUM(B72:E72)</f>
        <v>2.75</v>
      </c>
    </row>
    <row r="73" spans="1:6" ht="63.75" thickBot="1">
      <c r="A73" s="627" t="s">
        <v>546</v>
      </c>
      <c r="B73" s="628"/>
      <c r="C73" s="628"/>
      <c r="D73" s="628">
        <v>2.75</v>
      </c>
      <c r="E73" s="628"/>
      <c r="F73" s="629">
        <f aca="true" t="shared" si="3" ref="F73:F81">SUM(B73:E73)</f>
        <v>2.75</v>
      </c>
    </row>
    <row r="74" spans="1:6" ht="63.75" thickBot="1">
      <c r="A74" s="627" t="s">
        <v>547</v>
      </c>
      <c r="B74" s="628"/>
      <c r="C74" s="628"/>
      <c r="D74" s="628">
        <v>3.75</v>
      </c>
      <c r="E74" s="628"/>
      <c r="F74" s="629">
        <f t="shared" si="3"/>
        <v>3.75</v>
      </c>
    </row>
    <row r="75" spans="1:6" ht="63.75" thickBot="1">
      <c r="A75" s="627" t="s">
        <v>548</v>
      </c>
      <c r="B75" s="628"/>
      <c r="C75" s="628"/>
      <c r="D75" s="628">
        <v>11</v>
      </c>
      <c r="E75" s="628"/>
      <c r="F75" s="629">
        <f t="shared" si="3"/>
        <v>11</v>
      </c>
    </row>
    <row r="76" spans="1:6" ht="63.75" thickBot="1">
      <c r="A76" s="627" t="s">
        <v>549</v>
      </c>
      <c r="B76" s="628"/>
      <c r="C76" s="628"/>
      <c r="D76" s="628">
        <v>13.25</v>
      </c>
      <c r="E76" s="628"/>
      <c r="F76" s="629">
        <f t="shared" si="3"/>
        <v>13.25</v>
      </c>
    </row>
    <row r="77" spans="1:6" ht="63.75" thickBot="1">
      <c r="A77" s="627" t="s">
        <v>550</v>
      </c>
      <c r="B77" s="628"/>
      <c r="C77" s="628"/>
      <c r="D77" s="628">
        <v>16.25</v>
      </c>
      <c r="E77" s="628"/>
      <c r="F77" s="629">
        <f t="shared" si="3"/>
        <v>16.25</v>
      </c>
    </row>
    <row r="78" spans="1:6" ht="79.5" thickBot="1">
      <c r="A78" s="627" t="s">
        <v>551</v>
      </c>
      <c r="B78" s="628"/>
      <c r="C78" s="628"/>
      <c r="D78" s="628">
        <v>5</v>
      </c>
      <c r="E78" s="628"/>
      <c r="F78" s="629">
        <f t="shared" si="3"/>
        <v>5</v>
      </c>
    </row>
    <row r="79" spans="1:6" ht="79.5" thickBot="1">
      <c r="A79" s="627" t="s">
        <v>552</v>
      </c>
      <c r="B79" s="628"/>
      <c r="C79" s="628"/>
      <c r="D79" s="628">
        <v>2.25</v>
      </c>
      <c r="E79" s="628"/>
      <c r="F79" s="629">
        <f t="shared" si="3"/>
        <v>2.25</v>
      </c>
    </row>
    <row r="80" spans="1:6" ht="79.5" thickBot="1">
      <c r="A80" s="627" t="s">
        <v>553</v>
      </c>
      <c r="B80" s="628"/>
      <c r="C80" s="628"/>
      <c r="D80" s="628">
        <v>3.75</v>
      </c>
      <c r="E80" s="628"/>
      <c r="F80" s="629">
        <f t="shared" si="3"/>
        <v>3.75</v>
      </c>
    </row>
    <row r="81" spans="1:6" ht="79.5" thickBot="1">
      <c r="A81" s="627" t="s">
        <v>554</v>
      </c>
      <c r="B81" s="628"/>
      <c r="C81" s="628"/>
      <c r="D81" s="628">
        <v>3.75</v>
      </c>
      <c r="E81" s="628"/>
      <c r="F81" s="629">
        <f t="shared" si="3"/>
        <v>3.75</v>
      </c>
    </row>
    <row r="82" spans="1:6" ht="16.5" thickBot="1">
      <c r="A82" s="627" t="s">
        <v>245</v>
      </c>
      <c r="B82" s="628"/>
      <c r="C82" s="628"/>
      <c r="D82" s="628">
        <f>SUM(D72:D81)</f>
        <v>64.5</v>
      </c>
      <c r="E82" s="628">
        <f>SUM(E72:E81)</f>
        <v>0</v>
      </c>
      <c r="F82" s="628">
        <f>SUM(F72:F81)</f>
        <v>64.5</v>
      </c>
    </row>
  </sheetData>
  <sheetProtection/>
  <mergeCells count="13">
    <mergeCell ref="A51:F51"/>
    <mergeCell ref="A44:F44"/>
    <mergeCell ref="A66:F67"/>
    <mergeCell ref="A56:F56"/>
    <mergeCell ref="A57:F57"/>
    <mergeCell ref="A45:F45"/>
    <mergeCell ref="A50:F50"/>
    <mergeCell ref="A16:F16"/>
    <mergeCell ref="A17:F17"/>
    <mergeCell ref="A1:A2"/>
    <mergeCell ref="E1:E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&amp;CAz önkormányzat létszámkerete&amp;R16. 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pane ySplit="5" topLeftCell="A24" activePane="bottomLeft" state="frozen"/>
      <selection pane="topLeft" activeCell="F3" sqref="F3"/>
      <selection pane="bottomLeft" activeCell="M55" sqref="M55"/>
    </sheetView>
  </sheetViews>
  <sheetFormatPr defaultColWidth="9.00390625" defaultRowHeight="12.75"/>
  <cols>
    <col min="1" max="1" width="18.25390625" style="571" customWidth="1"/>
    <col min="2" max="2" width="11.00390625" style="571" bestFit="1" customWidth="1"/>
    <col min="3" max="3" width="10.00390625" style="571" bestFit="1" customWidth="1"/>
    <col min="4" max="5" width="9.875" style="571" customWidth="1"/>
    <col min="6" max="6" width="11.00390625" style="571" bestFit="1" customWidth="1"/>
    <col min="7" max="7" width="10.00390625" style="571" bestFit="1" customWidth="1"/>
    <col min="8" max="10" width="9.00390625" style="571" bestFit="1" customWidth="1"/>
    <col min="11" max="11" width="10.00390625" style="571" bestFit="1" customWidth="1"/>
    <col min="12" max="12" width="8.00390625" style="571" bestFit="1" customWidth="1"/>
    <col min="13" max="13" width="8.25390625" style="571" customWidth="1"/>
    <col min="14" max="14" width="7.00390625" style="571" customWidth="1"/>
    <col min="15" max="15" width="7.75390625" style="571" customWidth="1"/>
    <col min="16" max="16" width="8.125" style="571" bestFit="1" customWidth="1"/>
    <col min="17" max="16384" width="9.125" style="571" customWidth="1"/>
  </cols>
  <sheetData>
    <row r="1" ht="12.75">
      <c r="P1" s="571" t="s">
        <v>379</v>
      </c>
    </row>
    <row r="2" spans="1:16" ht="12.75">
      <c r="A2" s="588" t="s">
        <v>378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</row>
    <row r="3" ht="12.75">
      <c r="O3" s="572" t="s">
        <v>138</v>
      </c>
    </row>
    <row r="4" spans="1:16" ht="12.75">
      <c r="A4" s="576" t="s">
        <v>377</v>
      </c>
      <c r="B4" s="799" t="s">
        <v>376</v>
      </c>
      <c r="C4" s="800"/>
      <c r="D4" s="800"/>
      <c r="E4" s="800"/>
      <c r="F4" s="800"/>
      <c r="G4" s="799" t="s">
        <v>375</v>
      </c>
      <c r="H4" s="799"/>
      <c r="I4" s="800"/>
      <c r="J4" s="800"/>
      <c r="K4" s="800"/>
      <c r="L4" s="799" t="s">
        <v>374</v>
      </c>
      <c r="M4" s="799"/>
      <c r="N4" s="800"/>
      <c r="O4" s="800"/>
      <c r="P4" s="800"/>
    </row>
    <row r="5" spans="1:16" ht="22.5">
      <c r="A5" s="587"/>
      <c r="B5" s="576" t="s">
        <v>372</v>
      </c>
      <c r="C5" s="576" t="s">
        <v>371</v>
      </c>
      <c r="D5" s="577" t="s">
        <v>373</v>
      </c>
      <c r="E5" s="577" t="s">
        <v>369</v>
      </c>
      <c r="F5" s="576" t="s">
        <v>68</v>
      </c>
      <c r="G5" s="576" t="s">
        <v>372</v>
      </c>
      <c r="H5" s="576" t="s">
        <v>371</v>
      </c>
      <c r="I5" s="577" t="s">
        <v>370</v>
      </c>
      <c r="J5" s="577" t="s">
        <v>369</v>
      </c>
      <c r="K5" s="576" t="s">
        <v>314</v>
      </c>
      <c r="L5" s="576" t="s">
        <v>372</v>
      </c>
      <c r="M5" s="576" t="s">
        <v>371</v>
      </c>
      <c r="N5" s="577" t="s">
        <v>370</v>
      </c>
      <c r="O5" s="577" t="s">
        <v>369</v>
      </c>
      <c r="P5" s="576" t="s">
        <v>314</v>
      </c>
    </row>
    <row r="6" spans="1:16" ht="38.25">
      <c r="A6" s="582" t="s">
        <v>368</v>
      </c>
      <c r="B6" s="576"/>
      <c r="C6" s="576"/>
      <c r="D6" s="577"/>
      <c r="E6" s="577"/>
      <c r="F6" s="576"/>
      <c r="G6" s="576"/>
      <c r="H6" s="576"/>
      <c r="I6" s="577"/>
      <c r="J6" s="577"/>
      <c r="K6" s="576"/>
      <c r="L6" s="576"/>
      <c r="M6" s="576"/>
      <c r="N6" s="577"/>
      <c r="O6" s="577"/>
      <c r="P6" s="576"/>
    </row>
    <row r="7" spans="1:16" ht="25.5">
      <c r="A7" s="583" t="s">
        <v>367</v>
      </c>
      <c r="B7" s="576">
        <v>8697000</v>
      </c>
      <c r="C7" s="576"/>
      <c r="D7" s="577">
        <v>8494000</v>
      </c>
      <c r="E7" s="577">
        <f aca="true" t="shared" si="0" ref="E7:E29">+B7-C7-D7</f>
        <v>203000</v>
      </c>
      <c r="F7" s="576">
        <f aca="true" t="shared" si="1" ref="F7:F29">+C7+D7+E7</f>
        <v>8697000</v>
      </c>
      <c r="G7" s="576"/>
      <c r="H7" s="576"/>
      <c r="I7" s="577"/>
      <c r="J7" s="577">
        <f aca="true" t="shared" si="2" ref="J7:J23">+G7-H7-I7</f>
        <v>0</v>
      </c>
      <c r="K7" s="576">
        <f aca="true" t="shared" si="3" ref="K7:K23">+H7+I7+J7</f>
        <v>0</v>
      </c>
      <c r="L7" s="576"/>
      <c r="M7" s="576"/>
      <c r="N7" s="577"/>
      <c r="O7" s="577">
        <f>+L7-M7-N7</f>
        <v>0</v>
      </c>
      <c r="P7" s="576">
        <f>+M7+N7+O7</f>
        <v>0</v>
      </c>
    </row>
    <row r="8" spans="1:16" ht="12.75">
      <c r="A8" s="586" t="s">
        <v>490</v>
      </c>
      <c r="B8" s="576">
        <v>2785000</v>
      </c>
      <c r="C8" s="576"/>
      <c r="D8" s="577"/>
      <c r="E8" s="577">
        <f t="shared" si="0"/>
        <v>2785000</v>
      </c>
      <c r="F8" s="576">
        <f t="shared" si="1"/>
        <v>2785000</v>
      </c>
      <c r="G8" s="576"/>
      <c r="H8" s="576"/>
      <c r="I8" s="577"/>
      <c r="J8" s="577">
        <f t="shared" si="2"/>
        <v>0</v>
      </c>
      <c r="K8" s="576">
        <f t="shared" si="3"/>
        <v>0</v>
      </c>
      <c r="L8" s="576"/>
      <c r="M8" s="576"/>
      <c r="N8" s="577"/>
      <c r="O8" s="577">
        <f>+L8-M8-N8</f>
        <v>0</v>
      </c>
      <c r="P8" s="576">
        <f>+M8+N8+O8</f>
        <v>0</v>
      </c>
    </row>
    <row r="9" spans="1:16" ht="12.75">
      <c r="A9" s="583" t="s">
        <v>366</v>
      </c>
      <c r="B9" s="576"/>
      <c r="C9" s="576"/>
      <c r="D9" s="577"/>
      <c r="E9" s="577">
        <f t="shared" si="0"/>
        <v>0</v>
      </c>
      <c r="F9" s="576">
        <f t="shared" si="1"/>
        <v>0</v>
      </c>
      <c r="G9" s="576">
        <v>17000000</v>
      </c>
      <c r="H9" s="576"/>
      <c r="I9" s="577"/>
      <c r="J9" s="577">
        <f t="shared" si="2"/>
        <v>17000000</v>
      </c>
      <c r="K9" s="576">
        <f t="shared" si="3"/>
        <v>17000000</v>
      </c>
      <c r="L9" s="576"/>
      <c r="M9" s="576"/>
      <c r="N9" s="577"/>
      <c r="O9" s="577">
        <f>+L9-M9-N9</f>
        <v>0</v>
      </c>
      <c r="P9" s="576">
        <f>+M9+N9+O9</f>
        <v>0</v>
      </c>
    </row>
    <row r="10" spans="1:16" ht="12.75">
      <c r="A10" s="583" t="s">
        <v>365</v>
      </c>
      <c r="B10" s="576"/>
      <c r="C10" s="576"/>
      <c r="D10" s="577"/>
      <c r="E10" s="577">
        <f t="shared" si="0"/>
        <v>0</v>
      </c>
      <c r="F10" s="576">
        <f t="shared" si="1"/>
        <v>0</v>
      </c>
      <c r="G10" s="576">
        <v>17000000</v>
      </c>
      <c r="H10" s="576"/>
      <c r="I10" s="577"/>
      <c r="J10" s="577">
        <f t="shared" si="2"/>
        <v>17000000</v>
      </c>
      <c r="K10" s="576">
        <f t="shared" si="3"/>
        <v>17000000</v>
      </c>
      <c r="L10" s="576"/>
      <c r="M10" s="576"/>
      <c r="N10" s="577"/>
      <c r="O10" s="577"/>
      <c r="P10" s="576"/>
    </row>
    <row r="11" spans="1:16" ht="12.75" hidden="1">
      <c r="A11" s="583" t="s">
        <v>364</v>
      </c>
      <c r="B11" s="576"/>
      <c r="C11" s="576"/>
      <c r="D11" s="577"/>
      <c r="E11" s="577">
        <f t="shared" si="0"/>
        <v>0</v>
      </c>
      <c r="F11" s="576">
        <f t="shared" si="1"/>
        <v>0</v>
      </c>
      <c r="G11" s="576"/>
      <c r="H11" s="576"/>
      <c r="I11" s="577"/>
      <c r="J11" s="577">
        <f t="shared" si="2"/>
        <v>0</v>
      </c>
      <c r="K11" s="576">
        <f t="shared" si="3"/>
        <v>0</v>
      </c>
      <c r="L11" s="576"/>
      <c r="M11" s="576"/>
      <c r="N11" s="577"/>
      <c r="O11" s="577"/>
      <c r="P11" s="576"/>
    </row>
    <row r="12" spans="1:16" ht="12.75">
      <c r="A12" s="583" t="s">
        <v>207</v>
      </c>
      <c r="B12" s="576"/>
      <c r="C12" s="576"/>
      <c r="D12" s="577"/>
      <c r="E12" s="577">
        <f t="shared" si="0"/>
        <v>0</v>
      </c>
      <c r="F12" s="576">
        <f t="shared" si="1"/>
        <v>0</v>
      </c>
      <c r="G12" s="576"/>
      <c r="H12" s="576"/>
      <c r="I12" s="577"/>
      <c r="J12" s="577">
        <f t="shared" si="2"/>
        <v>0</v>
      </c>
      <c r="K12" s="576">
        <f t="shared" si="3"/>
        <v>0</v>
      </c>
      <c r="L12" s="576"/>
      <c r="M12" s="576"/>
      <c r="N12" s="577"/>
      <c r="O12" s="577">
        <f aca="true" t="shared" si="4" ref="O12:O23">+L12-M12-N12</f>
        <v>0</v>
      </c>
      <c r="P12" s="576">
        <f aca="true" t="shared" si="5" ref="P12:P23">+M12+N12+O12</f>
        <v>0</v>
      </c>
    </row>
    <row r="13" spans="1:16" ht="25.5">
      <c r="A13" s="583" t="s">
        <v>206</v>
      </c>
      <c r="B13" s="576"/>
      <c r="C13" s="576"/>
      <c r="D13" s="577"/>
      <c r="E13" s="577">
        <f t="shared" si="0"/>
        <v>0</v>
      </c>
      <c r="F13" s="576">
        <f t="shared" si="1"/>
        <v>0</v>
      </c>
      <c r="G13" s="576">
        <v>98000</v>
      </c>
      <c r="H13" s="576"/>
      <c r="I13" s="577"/>
      <c r="J13" s="577">
        <f t="shared" si="2"/>
        <v>98000</v>
      </c>
      <c r="K13" s="576">
        <f t="shared" si="3"/>
        <v>98000</v>
      </c>
      <c r="L13" s="576"/>
      <c r="M13" s="576"/>
      <c r="N13" s="577"/>
      <c r="O13" s="577">
        <f t="shared" si="4"/>
        <v>0</v>
      </c>
      <c r="P13" s="576">
        <f t="shared" si="5"/>
        <v>0</v>
      </c>
    </row>
    <row r="14" spans="1:16" ht="25.5">
      <c r="A14" s="583" t="s">
        <v>363</v>
      </c>
      <c r="B14" s="576"/>
      <c r="C14" s="576"/>
      <c r="D14" s="577"/>
      <c r="E14" s="577">
        <f t="shared" si="0"/>
        <v>0</v>
      </c>
      <c r="F14" s="576">
        <f t="shared" si="1"/>
        <v>0</v>
      </c>
      <c r="G14" s="576"/>
      <c r="H14" s="576"/>
      <c r="I14" s="577"/>
      <c r="J14" s="577">
        <f t="shared" si="2"/>
        <v>0</v>
      </c>
      <c r="K14" s="576">
        <f t="shared" si="3"/>
        <v>0</v>
      </c>
      <c r="L14" s="576"/>
      <c r="M14" s="576"/>
      <c r="N14" s="577"/>
      <c r="O14" s="577">
        <f t="shared" si="4"/>
        <v>0</v>
      </c>
      <c r="P14" s="576">
        <f t="shared" si="5"/>
        <v>0</v>
      </c>
    </row>
    <row r="15" spans="1:16" ht="12.75">
      <c r="A15" s="583" t="s">
        <v>362</v>
      </c>
      <c r="B15" s="576"/>
      <c r="C15" s="576"/>
      <c r="D15" s="577"/>
      <c r="E15" s="577">
        <f t="shared" si="0"/>
        <v>0</v>
      </c>
      <c r="F15" s="576">
        <f t="shared" si="1"/>
        <v>0</v>
      </c>
      <c r="G15" s="576">
        <v>558000</v>
      </c>
      <c r="H15" s="576"/>
      <c r="I15" s="577">
        <v>558000</v>
      </c>
      <c r="J15" s="577">
        <f t="shared" si="2"/>
        <v>0</v>
      </c>
      <c r="K15" s="576">
        <f t="shared" si="3"/>
        <v>558000</v>
      </c>
      <c r="L15" s="576"/>
      <c r="M15" s="576"/>
      <c r="N15" s="577"/>
      <c r="O15" s="577">
        <f t="shared" si="4"/>
        <v>0</v>
      </c>
      <c r="P15" s="576">
        <f t="shared" si="5"/>
        <v>0</v>
      </c>
    </row>
    <row r="16" spans="1:16" ht="12.75" hidden="1">
      <c r="A16" s="583" t="s">
        <v>361</v>
      </c>
      <c r="B16" s="576"/>
      <c r="C16" s="576"/>
      <c r="D16" s="577"/>
      <c r="E16" s="577">
        <f t="shared" si="0"/>
        <v>0</v>
      </c>
      <c r="F16" s="576">
        <f t="shared" si="1"/>
        <v>0</v>
      </c>
      <c r="G16" s="576"/>
      <c r="H16" s="576"/>
      <c r="I16" s="577"/>
      <c r="J16" s="577">
        <f t="shared" si="2"/>
        <v>0</v>
      </c>
      <c r="K16" s="576">
        <f t="shared" si="3"/>
        <v>0</v>
      </c>
      <c r="L16" s="576"/>
      <c r="M16" s="576"/>
      <c r="N16" s="577"/>
      <c r="O16" s="577">
        <f t="shared" si="4"/>
        <v>0</v>
      </c>
      <c r="P16" s="576">
        <f t="shared" si="5"/>
        <v>0</v>
      </c>
    </row>
    <row r="17" spans="1:16" ht="12.75">
      <c r="A17" s="583" t="s">
        <v>444</v>
      </c>
      <c r="B17" s="576"/>
      <c r="C17" s="576"/>
      <c r="D17" s="577"/>
      <c r="E17" s="577">
        <f t="shared" si="0"/>
        <v>0</v>
      </c>
      <c r="F17" s="576">
        <f t="shared" si="1"/>
        <v>0</v>
      </c>
      <c r="G17" s="576">
        <v>25000000</v>
      </c>
      <c r="H17" s="576"/>
      <c r="I17" s="577">
        <v>25000000</v>
      </c>
      <c r="J17" s="577">
        <f t="shared" si="2"/>
        <v>0</v>
      </c>
      <c r="K17" s="576">
        <f t="shared" si="3"/>
        <v>25000000</v>
      </c>
      <c r="L17" s="576"/>
      <c r="M17" s="576"/>
      <c r="N17" s="577"/>
      <c r="O17" s="577">
        <f t="shared" si="4"/>
        <v>0</v>
      </c>
      <c r="P17" s="576">
        <f t="shared" si="5"/>
        <v>0</v>
      </c>
    </row>
    <row r="18" spans="1:16" ht="25.5" hidden="1">
      <c r="A18" s="583" t="s">
        <v>360</v>
      </c>
      <c r="B18" s="576"/>
      <c r="C18" s="576"/>
      <c r="D18" s="577"/>
      <c r="E18" s="577">
        <f t="shared" si="0"/>
        <v>0</v>
      </c>
      <c r="F18" s="576">
        <f t="shared" si="1"/>
        <v>0</v>
      </c>
      <c r="G18" s="576"/>
      <c r="H18" s="576"/>
      <c r="I18" s="577"/>
      <c r="J18" s="577">
        <f t="shared" si="2"/>
        <v>0</v>
      </c>
      <c r="K18" s="576">
        <f t="shared" si="3"/>
        <v>0</v>
      </c>
      <c r="L18" s="576"/>
      <c r="M18" s="576"/>
      <c r="N18" s="577"/>
      <c r="O18" s="577">
        <f t="shared" si="4"/>
        <v>0</v>
      </c>
      <c r="P18" s="576">
        <f t="shared" si="5"/>
        <v>0</v>
      </c>
    </row>
    <row r="19" spans="1:16" ht="25.5">
      <c r="A19" s="583" t="s">
        <v>359</v>
      </c>
      <c r="B19" s="576">
        <v>725000</v>
      </c>
      <c r="C19" s="576"/>
      <c r="D19" s="577"/>
      <c r="E19" s="577">
        <f t="shared" si="0"/>
        <v>725000</v>
      </c>
      <c r="F19" s="576">
        <f t="shared" si="1"/>
        <v>725000</v>
      </c>
      <c r="G19" s="576"/>
      <c r="H19" s="576"/>
      <c r="I19" s="577"/>
      <c r="J19" s="577">
        <f t="shared" si="2"/>
        <v>0</v>
      </c>
      <c r="K19" s="576">
        <f t="shared" si="3"/>
        <v>0</v>
      </c>
      <c r="L19" s="576"/>
      <c r="M19" s="576"/>
      <c r="N19" s="577"/>
      <c r="O19" s="577">
        <f t="shared" si="4"/>
        <v>0</v>
      </c>
      <c r="P19" s="576">
        <f t="shared" si="5"/>
        <v>0</v>
      </c>
    </row>
    <row r="20" spans="1:16" ht="25.5">
      <c r="A20" s="583" t="s">
        <v>358</v>
      </c>
      <c r="B20" s="576">
        <v>825000</v>
      </c>
      <c r="C20" s="576"/>
      <c r="D20" s="577">
        <v>1150000</v>
      </c>
      <c r="E20" s="577">
        <f t="shared" si="0"/>
        <v>-325000</v>
      </c>
      <c r="F20" s="576">
        <f t="shared" si="1"/>
        <v>825000</v>
      </c>
      <c r="G20" s="576"/>
      <c r="H20" s="576"/>
      <c r="I20" s="577"/>
      <c r="J20" s="577">
        <f t="shared" si="2"/>
        <v>0</v>
      </c>
      <c r="K20" s="576">
        <f t="shared" si="3"/>
        <v>0</v>
      </c>
      <c r="L20" s="576"/>
      <c r="M20" s="576"/>
      <c r="N20" s="577"/>
      <c r="O20" s="577">
        <f t="shared" si="4"/>
        <v>0</v>
      </c>
      <c r="P20" s="576">
        <f t="shared" si="5"/>
        <v>0</v>
      </c>
    </row>
    <row r="21" spans="1:16" ht="25.5">
      <c r="A21" s="583" t="s">
        <v>357</v>
      </c>
      <c r="B21" s="576">
        <v>7988000</v>
      </c>
      <c r="C21" s="576"/>
      <c r="D21" s="577">
        <v>13229000</v>
      </c>
      <c r="E21" s="577">
        <f t="shared" si="0"/>
        <v>-5241000</v>
      </c>
      <c r="F21" s="576">
        <f t="shared" si="1"/>
        <v>7988000</v>
      </c>
      <c r="G21" s="576"/>
      <c r="H21" s="576"/>
      <c r="I21" s="577"/>
      <c r="J21" s="577">
        <f t="shared" si="2"/>
        <v>0</v>
      </c>
      <c r="K21" s="576">
        <f t="shared" si="3"/>
        <v>0</v>
      </c>
      <c r="L21" s="576"/>
      <c r="M21" s="576"/>
      <c r="N21" s="577"/>
      <c r="O21" s="577">
        <f t="shared" si="4"/>
        <v>0</v>
      </c>
      <c r="P21" s="576">
        <f t="shared" si="5"/>
        <v>0</v>
      </c>
    </row>
    <row r="22" spans="1:16" ht="12.75">
      <c r="A22" s="583" t="s">
        <v>356</v>
      </c>
      <c r="B22" s="576">
        <v>32391000</v>
      </c>
      <c r="C22" s="576">
        <v>11012000</v>
      </c>
      <c r="D22" s="577"/>
      <c r="E22" s="577">
        <f t="shared" si="0"/>
        <v>21379000</v>
      </c>
      <c r="F22" s="576">
        <f t="shared" si="1"/>
        <v>32391000</v>
      </c>
      <c r="G22" s="576"/>
      <c r="H22" s="576"/>
      <c r="I22" s="577"/>
      <c r="J22" s="577">
        <f t="shared" si="2"/>
        <v>0</v>
      </c>
      <c r="K22" s="576">
        <f t="shared" si="3"/>
        <v>0</v>
      </c>
      <c r="L22" s="576"/>
      <c r="M22" s="576"/>
      <c r="N22" s="577"/>
      <c r="O22" s="577">
        <f t="shared" si="4"/>
        <v>0</v>
      </c>
      <c r="P22" s="576">
        <f t="shared" si="5"/>
        <v>0</v>
      </c>
    </row>
    <row r="23" spans="1:16" ht="38.25">
      <c r="A23" s="583" t="s">
        <v>334</v>
      </c>
      <c r="B23" s="576">
        <v>83578000</v>
      </c>
      <c r="C23" s="576"/>
      <c r="D23" s="577">
        <v>135302000</v>
      </c>
      <c r="E23" s="577">
        <f>+B23-C23-D23</f>
        <v>-51724000</v>
      </c>
      <c r="F23" s="576">
        <f>+C23+D23+E23</f>
        <v>83578000</v>
      </c>
      <c r="G23" s="576">
        <v>1654000</v>
      </c>
      <c r="H23" s="576"/>
      <c r="I23" s="577"/>
      <c r="J23" s="577">
        <f t="shared" si="2"/>
        <v>1654000</v>
      </c>
      <c r="K23" s="576">
        <f t="shared" si="3"/>
        <v>1654000</v>
      </c>
      <c r="L23" s="576"/>
      <c r="M23" s="576"/>
      <c r="N23" s="577"/>
      <c r="O23" s="577">
        <f t="shared" si="4"/>
        <v>0</v>
      </c>
      <c r="P23" s="576">
        <f t="shared" si="5"/>
        <v>0</v>
      </c>
    </row>
    <row r="24" spans="1:16" ht="12.75">
      <c r="A24" s="586" t="s">
        <v>491</v>
      </c>
      <c r="B24" s="576"/>
      <c r="C24" s="576"/>
      <c r="D24" s="577">
        <v>5000000</v>
      </c>
      <c r="E24" s="577">
        <f t="shared" si="0"/>
        <v>-5000000</v>
      </c>
      <c r="F24" s="576">
        <f t="shared" si="1"/>
        <v>0</v>
      </c>
      <c r="G24" s="585"/>
      <c r="H24" s="585"/>
      <c r="I24" s="584"/>
      <c r="J24" s="584"/>
      <c r="K24" s="585"/>
      <c r="L24" s="585"/>
      <c r="M24" s="585"/>
      <c r="N24" s="584"/>
      <c r="O24" s="584"/>
      <c r="P24" s="576"/>
    </row>
    <row r="25" spans="1:16" ht="12.75" hidden="1">
      <c r="A25" s="583" t="s">
        <v>355</v>
      </c>
      <c r="B25" s="576"/>
      <c r="C25" s="576"/>
      <c r="D25" s="577"/>
      <c r="E25" s="577">
        <f t="shared" si="0"/>
        <v>0</v>
      </c>
      <c r="F25" s="576">
        <f t="shared" si="1"/>
        <v>0</v>
      </c>
      <c r="G25" s="576"/>
      <c r="H25" s="576"/>
      <c r="I25" s="577"/>
      <c r="J25" s="577"/>
      <c r="K25" s="576"/>
      <c r="L25" s="576"/>
      <c r="M25" s="576"/>
      <c r="N25" s="577"/>
      <c r="O25" s="577"/>
      <c r="P25" s="576"/>
    </row>
    <row r="26" spans="1:16" ht="25.5" hidden="1">
      <c r="A26" s="583" t="s">
        <v>354</v>
      </c>
      <c r="B26" s="576"/>
      <c r="C26" s="576"/>
      <c r="D26" s="577"/>
      <c r="E26" s="577">
        <f t="shared" si="0"/>
        <v>0</v>
      </c>
      <c r="F26" s="576">
        <f t="shared" si="1"/>
        <v>0</v>
      </c>
      <c r="G26" s="576"/>
      <c r="H26" s="576"/>
      <c r="I26" s="577"/>
      <c r="J26" s="577">
        <f>+G26-H26-I26</f>
        <v>0</v>
      </c>
      <c r="K26" s="576">
        <f>+H26+I26+J26</f>
        <v>0</v>
      </c>
      <c r="L26" s="576"/>
      <c r="M26" s="576"/>
      <c r="N26" s="577"/>
      <c r="O26" s="577">
        <f>+L26-M26-N26</f>
        <v>0</v>
      </c>
      <c r="P26" s="576">
        <f>+M26+N26+O26</f>
        <v>0</v>
      </c>
    </row>
    <row r="27" spans="1:16" ht="25.5">
      <c r="A27" s="583" t="s">
        <v>353</v>
      </c>
      <c r="B27" s="576">
        <v>24003000</v>
      </c>
      <c r="C27" s="576">
        <v>10512000</v>
      </c>
      <c r="D27" s="577"/>
      <c r="E27" s="577">
        <f t="shared" si="0"/>
        <v>13491000</v>
      </c>
      <c r="F27" s="576">
        <f t="shared" si="1"/>
        <v>24003000</v>
      </c>
      <c r="G27" s="576"/>
      <c r="H27" s="576"/>
      <c r="I27" s="577"/>
      <c r="J27" s="577">
        <f>+G27-H27-I27</f>
        <v>0</v>
      </c>
      <c r="K27" s="576">
        <f>+H27+I27+J27</f>
        <v>0</v>
      </c>
      <c r="L27" s="576"/>
      <c r="M27" s="576"/>
      <c r="N27" s="577"/>
      <c r="O27" s="577">
        <f>+L27-M27-N27</f>
        <v>0</v>
      </c>
      <c r="P27" s="576">
        <f>+M27+N27+O27</f>
        <v>0</v>
      </c>
    </row>
    <row r="28" spans="1:16" ht="25.5">
      <c r="A28" s="583" t="s">
        <v>352</v>
      </c>
      <c r="B28" s="576">
        <v>22523000</v>
      </c>
      <c r="C28" s="576"/>
      <c r="D28" s="577">
        <v>508000</v>
      </c>
      <c r="E28" s="577">
        <f t="shared" si="0"/>
        <v>22015000</v>
      </c>
      <c r="F28" s="576">
        <f t="shared" si="1"/>
        <v>22523000</v>
      </c>
      <c r="G28" s="576"/>
      <c r="H28" s="576"/>
      <c r="I28" s="577"/>
      <c r="J28" s="577">
        <f>+G28-H28-I28</f>
        <v>0</v>
      </c>
      <c r="K28" s="576">
        <f>+H28+I28+J28</f>
        <v>0</v>
      </c>
      <c r="L28" s="576"/>
      <c r="M28" s="576"/>
      <c r="N28" s="577"/>
      <c r="O28" s="577">
        <f>+L28-M28-N28</f>
        <v>0</v>
      </c>
      <c r="P28" s="576">
        <f>+M28+N28+O28</f>
        <v>0</v>
      </c>
    </row>
    <row r="29" spans="1:16" ht="38.25">
      <c r="A29" s="583" t="s">
        <v>351</v>
      </c>
      <c r="B29" s="576"/>
      <c r="C29" s="576"/>
      <c r="D29" s="577">
        <v>297600000</v>
      </c>
      <c r="E29" s="577">
        <f t="shared" si="0"/>
        <v>-297600000</v>
      </c>
      <c r="F29" s="576">
        <f t="shared" si="1"/>
        <v>0</v>
      </c>
      <c r="G29" s="576"/>
      <c r="H29" s="576"/>
      <c r="I29" s="577"/>
      <c r="J29" s="577"/>
      <c r="K29" s="576"/>
      <c r="L29" s="576"/>
      <c r="M29" s="576"/>
      <c r="N29" s="577"/>
      <c r="O29" s="577"/>
      <c r="P29" s="576"/>
    </row>
    <row r="30" spans="1:16" ht="25.5">
      <c r="A30" s="583" t="s">
        <v>350</v>
      </c>
      <c r="B30" s="576">
        <v>3000000</v>
      </c>
      <c r="C30" s="576"/>
      <c r="D30" s="577"/>
      <c r="E30" s="577">
        <f aca="true" t="shared" si="6" ref="E30:E52">+B30-C30-D30</f>
        <v>3000000</v>
      </c>
      <c r="F30" s="576">
        <f aca="true" t="shared" si="7" ref="F30:F52">+C30+D30+E30</f>
        <v>3000000</v>
      </c>
      <c r="G30" s="576"/>
      <c r="H30" s="576"/>
      <c r="I30" s="577"/>
      <c r="J30" s="577">
        <f aca="true" t="shared" si="8" ref="J30:J51">+G30-H30-I30</f>
        <v>0</v>
      </c>
      <c r="K30" s="576">
        <f aca="true" t="shared" si="9" ref="K30:K52">+H30+I30+J30</f>
        <v>0</v>
      </c>
      <c r="L30" s="576"/>
      <c r="M30" s="576"/>
      <c r="N30" s="577"/>
      <c r="O30" s="577">
        <f aca="true" t="shared" si="10" ref="O30:O51">+L30-M30-N30</f>
        <v>0</v>
      </c>
      <c r="P30" s="576">
        <f aca="true" t="shared" si="11" ref="P30:P52">+M30+N30+O30</f>
        <v>0</v>
      </c>
    </row>
    <row r="31" spans="1:16" ht="12.75" hidden="1">
      <c r="A31" s="583" t="s">
        <v>130</v>
      </c>
      <c r="B31" s="576"/>
      <c r="C31" s="576"/>
      <c r="D31" s="577"/>
      <c r="E31" s="577">
        <f t="shared" si="6"/>
        <v>0</v>
      </c>
      <c r="F31" s="576">
        <f t="shared" si="7"/>
        <v>0</v>
      </c>
      <c r="G31" s="576"/>
      <c r="H31" s="576"/>
      <c r="I31" s="577"/>
      <c r="J31" s="577">
        <f t="shared" si="8"/>
        <v>0</v>
      </c>
      <c r="K31" s="576">
        <f t="shared" si="9"/>
        <v>0</v>
      </c>
      <c r="L31" s="576"/>
      <c r="M31" s="576"/>
      <c r="N31" s="577"/>
      <c r="O31" s="577">
        <f t="shared" si="10"/>
        <v>0</v>
      </c>
      <c r="P31" s="576">
        <f t="shared" si="11"/>
        <v>0</v>
      </c>
    </row>
    <row r="32" spans="1:16" ht="12.75">
      <c r="A32" s="583" t="s">
        <v>349</v>
      </c>
      <c r="B32" s="576"/>
      <c r="C32" s="576"/>
      <c r="D32" s="577"/>
      <c r="E32" s="577">
        <f t="shared" si="6"/>
        <v>0</v>
      </c>
      <c r="F32" s="576">
        <f t="shared" si="7"/>
        <v>0</v>
      </c>
      <c r="G32" s="576">
        <v>1500000</v>
      </c>
      <c r="H32" s="576"/>
      <c r="I32" s="577"/>
      <c r="J32" s="577">
        <f t="shared" si="8"/>
        <v>1500000</v>
      </c>
      <c r="K32" s="576">
        <f t="shared" si="9"/>
        <v>1500000</v>
      </c>
      <c r="L32" s="576"/>
      <c r="M32" s="576"/>
      <c r="N32" s="577"/>
      <c r="O32" s="577">
        <f t="shared" si="10"/>
        <v>0</v>
      </c>
      <c r="P32" s="576">
        <f t="shared" si="11"/>
        <v>0</v>
      </c>
    </row>
    <row r="33" spans="1:16" ht="12.75">
      <c r="A33" s="583" t="s">
        <v>348</v>
      </c>
      <c r="B33" s="576">
        <v>36738000</v>
      </c>
      <c r="C33" s="576"/>
      <c r="D33" s="577">
        <v>32926000</v>
      </c>
      <c r="E33" s="577">
        <f t="shared" si="6"/>
        <v>3812000</v>
      </c>
      <c r="F33" s="576">
        <f t="shared" si="7"/>
        <v>36738000</v>
      </c>
      <c r="G33" s="576"/>
      <c r="H33" s="576"/>
      <c r="I33" s="577"/>
      <c r="J33" s="577">
        <f t="shared" si="8"/>
        <v>0</v>
      </c>
      <c r="K33" s="576">
        <f t="shared" si="9"/>
        <v>0</v>
      </c>
      <c r="L33" s="576"/>
      <c r="M33" s="576"/>
      <c r="N33" s="577"/>
      <c r="O33" s="577">
        <f t="shared" si="10"/>
        <v>0</v>
      </c>
      <c r="P33" s="576">
        <f t="shared" si="11"/>
        <v>0</v>
      </c>
    </row>
    <row r="34" spans="1:16" ht="25.5">
      <c r="A34" s="583" t="s">
        <v>347</v>
      </c>
      <c r="B34" s="576">
        <v>10616000</v>
      </c>
      <c r="C34" s="576"/>
      <c r="D34" s="577">
        <v>5965000</v>
      </c>
      <c r="E34" s="577">
        <f t="shared" si="6"/>
        <v>4651000</v>
      </c>
      <c r="F34" s="576">
        <f t="shared" si="7"/>
        <v>10616000</v>
      </c>
      <c r="G34" s="576"/>
      <c r="H34" s="576"/>
      <c r="I34" s="577"/>
      <c r="J34" s="577">
        <f t="shared" si="8"/>
        <v>0</v>
      </c>
      <c r="K34" s="576">
        <f t="shared" si="9"/>
        <v>0</v>
      </c>
      <c r="L34" s="576"/>
      <c r="M34" s="576"/>
      <c r="N34" s="577"/>
      <c r="O34" s="577">
        <f t="shared" si="10"/>
        <v>0</v>
      </c>
      <c r="P34" s="576">
        <f t="shared" si="11"/>
        <v>0</v>
      </c>
    </row>
    <row r="35" spans="1:16" ht="25.5">
      <c r="A35" s="583" t="s">
        <v>561</v>
      </c>
      <c r="B35" s="576">
        <v>600000</v>
      </c>
      <c r="C35" s="576"/>
      <c r="D35" s="577"/>
      <c r="E35" s="577">
        <f t="shared" si="6"/>
        <v>600000</v>
      </c>
      <c r="F35" s="576">
        <f t="shared" si="7"/>
        <v>600000</v>
      </c>
      <c r="G35" s="576"/>
      <c r="H35" s="576"/>
      <c r="I35" s="577"/>
      <c r="J35" s="577">
        <f t="shared" si="8"/>
        <v>0</v>
      </c>
      <c r="K35" s="576">
        <f t="shared" si="9"/>
        <v>0</v>
      </c>
      <c r="L35" s="576"/>
      <c r="M35" s="576"/>
      <c r="N35" s="577"/>
      <c r="O35" s="577">
        <f t="shared" si="10"/>
        <v>0</v>
      </c>
      <c r="P35" s="576">
        <f t="shared" si="11"/>
        <v>0</v>
      </c>
    </row>
    <row r="36" spans="1:16" ht="12.75" hidden="1">
      <c r="A36" s="583" t="s">
        <v>346</v>
      </c>
      <c r="B36" s="576"/>
      <c r="C36" s="576"/>
      <c r="D36" s="577"/>
      <c r="E36" s="577">
        <f t="shared" si="6"/>
        <v>0</v>
      </c>
      <c r="F36" s="576">
        <f t="shared" si="7"/>
        <v>0</v>
      </c>
      <c r="G36" s="576"/>
      <c r="H36" s="576"/>
      <c r="I36" s="577"/>
      <c r="J36" s="577">
        <f t="shared" si="8"/>
        <v>0</v>
      </c>
      <c r="K36" s="576">
        <f t="shared" si="9"/>
        <v>0</v>
      </c>
      <c r="L36" s="576"/>
      <c r="M36" s="576"/>
      <c r="N36" s="577"/>
      <c r="O36" s="577">
        <f t="shared" si="10"/>
        <v>0</v>
      </c>
      <c r="P36" s="576">
        <f t="shared" si="11"/>
        <v>0</v>
      </c>
    </row>
    <row r="37" spans="1:16" ht="38.25">
      <c r="A37" s="583" t="s">
        <v>562</v>
      </c>
      <c r="B37" s="576">
        <v>6000000</v>
      </c>
      <c r="C37" s="576">
        <v>6000000</v>
      </c>
      <c r="D37" s="577"/>
      <c r="E37" s="577">
        <f t="shared" si="6"/>
        <v>0</v>
      </c>
      <c r="F37" s="576">
        <f t="shared" si="7"/>
        <v>6000000</v>
      </c>
      <c r="G37" s="576"/>
      <c r="H37" s="576"/>
      <c r="I37" s="577"/>
      <c r="J37" s="577">
        <f t="shared" si="8"/>
        <v>0</v>
      </c>
      <c r="K37" s="576">
        <f t="shared" si="9"/>
        <v>0</v>
      </c>
      <c r="L37" s="576"/>
      <c r="M37" s="576"/>
      <c r="N37" s="577"/>
      <c r="O37" s="577">
        <f t="shared" si="10"/>
        <v>0</v>
      </c>
      <c r="P37" s="576">
        <f t="shared" si="11"/>
        <v>0</v>
      </c>
    </row>
    <row r="38" spans="1:16" ht="25.5" hidden="1">
      <c r="A38" s="583" t="s">
        <v>345</v>
      </c>
      <c r="B38" s="576"/>
      <c r="C38" s="576"/>
      <c r="D38" s="577"/>
      <c r="E38" s="577">
        <f t="shared" si="6"/>
        <v>0</v>
      </c>
      <c r="F38" s="576">
        <f t="shared" si="7"/>
        <v>0</v>
      </c>
      <c r="G38" s="576"/>
      <c r="H38" s="576"/>
      <c r="I38" s="577"/>
      <c r="J38" s="577">
        <f t="shared" si="8"/>
        <v>0</v>
      </c>
      <c r="K38" s="576">
        <f t="shared" si="9"/>
        <v>0</v>
      </c>
      <c r="L38" s="576"/>
      <c r="M38" s="576"/>
      <c r="N38" s="577"/>
      <c r="O38" s="577">
        <f t="shared" si="10"/>
        <v>0</v>
      </c>
      <c r="P38" s="576">
        <f t="shared" si="11"/>
        <v>0</v>
      </c>
    </row>
    <row r="39" spans="1:16" ht="38.25">
      <c r="A39" s="583" t="s">
        <v>81</v>
      </c>
      <c r="B39" s="576"/>
      <c r="C39" s="576"/>
      <c r="D39" s="577"/>
      <c r="E39" s="577">
        <f t="shared" si="6"/>
        <v>0</v>
      </c>
      <c r="F39" s="576">
        <f t="shared" si="7"/>
        <v>0</v>
      </c>
      <c r="G39" s="576"/>
      <c r="H39" s="576"/>
      <c r="I39" s="577"/>
      <c r="J39" s="577">
        <f t="shared" si="8"/>
        <v>0</v>
      </c>
      <c r="K39" s="576">
        <f t="shared" si="9"/>
        <v>0</v>
      </c>
      <c r="L39" s="576"/>
      <c r="M39" s="576"/>
      <c r="N39" s="577"/>
      <c r="O39" s="577">
        <f t="shared" si="10"/>
        <v>0</v>
      </c>
      <c r="P39" s="576">
        <f t="shared" si="11"/>
        <v>0</v>
      </c>
    </row>
    <row r="40" spans="1:16" ht="25.5">
      <c r="A40" s="583" t="s">
        <v>445</v>
      </c>
      <c r="B40" s="576">
        <v>3000000</v>
      </c>
      <c r="C40" s="576">
        <v>3000000</v>
      </c>
      <c r="D40" s="577"/>
      <c r="E40" s="577">
        <f t="shared" si="6"/>
        <v>0</v>
      </c>
      <c r="F40" s="576">
        <f t="shared" si="7"/>
        <v>3000000</v>
      </c>
      <c r="G40" s="576"/>
      <c r="H40" s="576"/>
      <c r="I40" s="577"/>
      <c r="J40" s="577">
        <f t="shared" si="8"/>
        <v>0</v>
      </c>
      <c r="K40" s="576">
        <f t="shared" si="9"/>
        <v>0</v>
      </c>
      <c r="L40" s="576"/>
      <c r="M40" s="576"/>
      <c r="N40" s="577"/>
      <c r="O40" s="577">
        <f t="shared" si="10"/>
        <v>0</v>
      </c>
      <c r="P40" s="576">
        <f t="shared" si="11"/>
        <v>0</v>
      </c>
    </row>
    <row r="41" spans="1:16" ht="12.75">
      <c r="A41" s="583" t="s">
        <v>131</v>
      </c>
      <c r="B41" s="576">
        <v>600000</v>
      </c>
      <c r="C41" s="576"/>
      <c r="D41" s="577"/>
      <c r="E41" s="577">
        <f t="shared" si="6"/>
        <v>600000</v>
      </c>
      <c r="F41" s="576">
        <f t="shared" si="7"/>
        <v>600000</v>
      </c>
      <c r="G41" s="576"/>
      <c r="H41" s="576"/>
      <c r="I41" s="577"/>
      <c r="J41" s="577">
        <f t="shared" si="8"/>
        <v>0</v>
      </c>
      <c r="K41" s="576">
        <f t="shared" si="9"/>
        <v>0</v>
      </c>
      <c r="L41" s="576"/>
      <c r="M41" s="576"/>
      <c r="N41" s="577"/>
      <c r="O41" s="577">
        <f t="shared" si="10"/>
        <v>0</v>
      </c>
      <c r="P41" s="576">
        <f t="shared" si="11"/>
        <v>0</v>
      </c>
    </row>
    <row r="42" spans="1:16" ht="25.5" hidden="1">
      <c r="A42" s="583" t="s">
        <v>344</v>
      </c>
      <c r="B42" s="576"/>
      <c r="C42" s="576"/>
      <c r="D42" s="577"/>
      <c r="E42" s="577">
        <f t="shared" si="6"/>
        <v>0</v>
      </c>
      <c r="F42" s="576">
        <f t="shared" si="7"/>
        <v>0</v>
      </c>
      <c r="G42" s="576"/>
      <c r="H42" s="576"/>
      <c r="I42" s="577"/>
      <c r="J42" s="577">
        <f t="shared" si="8"/>
        <v>0</v>
      </c>
      <c r="K42" s="576">
        <f t="shared" si="9"/>
        <v>0</v>
      </c>
      <c r="L42" s="576"/>
      <c r="M42" s="576"/>
      <c r="N42" s="577"/>
      <c r="O42" s="577">
        <f t="shared" si="10"/>
        <v>0</v>
      </c>
      <c r="P42" s="576">
        <f t="shared" si="11"/>
        <v>0</v>
      </c>
    </row>
    <row r="43" spans="1:16" ht="25.5">
      <c r="A43" s="583" t="s">
        <v>472</v>
      </c>
      <c r="B43" s="576">
        <v>21848000</v>
      </c>
      <c r="C43" s="576">
        <v>9756000</v>
      </c>
      <c r="D43" s="577">
        <v>12092000</v>
      </c>
      <c r="E43" s="577">
        <f t="shared" si="6"/>
        <v>0</v>
      </c>
      <c r="F43" s="576">
        <f t="shared" si="7"/>
        <v>21848000</v>
      </c>
      <c r="G43" s="576"/>
      <c r="H43" s="576"/>
      <c r="I43" s="577"/>
      <c r="J43" s="577">
        <f t="shared" si="8"/>
        <v>0</v>
      </c>
      <c r="K43" s="576">
        <f t="shared" si="9"/>
        <v>0</v>
      </c>
      <c r="L43" s="576"/>
      <c r="M43" s="576"/>
      <c r="N43" s="577"/>
      <c r="O43" s="577">
        <f t="shared" si="10"/>
        <v>0</v>
      </c>
      <c r="P43" s="576">
        <f t="shared" si="11"/>
        <v>0</v>
      </c>
    </row>
    <row r="44" spans="1:16" ht="25.5">
      <c r="A44" s="583" t="s">
        <v>343</v>
      </c>
      <c r="B44" s="576">
        <v>25600000</v>
      </c>
      <c r="C44" s="576"/>
      <c r="D44" s="577">
        <v>25600000</v>
      </c>
      <c r="E44" s="577">
        <f t="shared" si="6"/>
        <v>0</v>
      </c>
      <c r="F44" s="576">
        <f t="shared" si="7"/>
        <v>25600000</v>
      </c>
      <c r="G44" s="576"/>
      <c r="H44" s="576"/>
      <c r="I44" s="577"/>
      <c r="J44" s="577">
        <f t="shared" si="8"/>
        <v>0</v>
      </c>
      <c r="K44" s="576">
        <f t="shared" si="9"/>
        <v>0</v>
      </c>
      <c r="L44" s="576"/>
      <c r="M44" s="576"/>
      <c r="N44" s="577"/>
      <c r="O44" s="577">
        <f t="shared" si="10"/>
        <v>0</v>
      </c>
      <c r="P44" s="576">
        <f t="shared" si="11"/>
        <v>0</v>
      </c>
    </row>
    <row r="45" spans="1:16" ht="12.75" hidden="1">
      <c r="A45" s="583" t="s">
        <v>342</v>
      </c>
      <c r="B45" s="576"/>
      <c r="C45" s="576"/>
      <c r="D45" s="577"/>
      <c r="E45" s="577">
        <f t="shared" si="6"/>
        <v>0</v>
      </c>
      <c r="F45" s="576">
        <f t="shared" si="7"/>
        <v>0</v>
      </c>
      <c r="G45" s="576"/>
      <c r="H45" s="576"/>
      <c r="I45" s="577"/>
      <c r="J45" s="577">
        <f t="shared" si="8"/>
        <v>0</v>
      </c>
      <c r="K45" s="576">
        <f t="shared" si="9"/>
        <v>0</v>
      </c>
      <c r="L45" s="576"/>
      <c r="M45" s="576"/>
      <c r="N45" s="577"/>
      <c r="O45" s="577">
        <f t="shared" si="10"/>
        <v>0</v>
      </c>
      <c r="P45" s="576">
        <f t="shared" si="11"/>
        <v>0</v>
      </c>
    </row>
    <row r="46" spans="1:16" ht="25.5">
      <c r="A46" s="583" t="s">
        <v>341</v>
      </c>
      <c r="B46" s="576">
        <v>12000000</v>
      </c>
      <c r="C46" s="576">
        <v>3521000</v>
      </c>
      <c r="D46" s="577"/>
      <c r="E46" s="577">
        <f t="shared" si="6"/>
        <v>8479000</v>
      </c>
      <c r="F46" s="576">
        <f t="shared" si="7"/>
        <v>12000000</v>
      </c>
      <c r="G46" s="576"/>
      <c r="H46" s="576"/>
      <c r="I46" s="577"/>
      <c r="J46" s="577">
        <f t="shared" si="8"/>
        <v>0</v>
      </c>
      <c r="K46" s="576">
        <f t="shared" si="9"/>
        <v>0</v>
      </c>
      <c r="L46" s="576"/>
      <c r="M46" s="576"/>
      <c r="N46" s="577"/>
      <c r="O46" s="577">
        <f t="shared" si="10"/>
        <v>0</v>
      </c>
      <c r="P46" s="576">
        <f t="shared" si="11"/>
        <v>0</v>
      </c>
    </row>
    <row r="47" spans="1:16" ht="25.5">
      <c r="A47" s="583" t="s">
        <v>340</v>
      </c>
      <c r="B47" s="576">
        <v>1907000</v>
      </c>
      <c r="C47" s="576"/>
      <c r="D47" s="577"/>
      <c r="E47" s="577">
        <f t="shared" si="6"/>
        <v>1907000</v>
      </c>
      <c r="F47" s="576">
        <f t="shared" si="7"/>
        <v>1907000</v>
      </c>
      <c r="G47" s="576"/>
      <c r="H47" s="576"/>
      <c r="I47" s="577"/>
      <c r="J47" s="577">
        <f t="shared" si="8"/>
        <v>0</v>
      </c>
      <c r="K47" s="576">
        <f t="shared" si="9"/>
        <v>0</v>
      </c>
      <c r="L47" s="576"/>
      <c r="M47" s="576"/>
      <c r="N47" s="577"/>
      <c r="O47" s="577">
        <f t="shared" si="10"/>
        <v>0</v>
      </c>
      <c r="P47" s="576">
        <f t="shared" si="11"/>
        <v>0</v>
      </c>
    </row>
    <row r="48" spans="1:16" ht="25.5">
      <c r="A48" s="583" t="s">
        <v>563</v>
      </c>
      <c r="B48" s="576">
        <v>300000</v>
      </c>
      <c r="C48" s="576"/>
      <c r="D48" s="577"/>
      <c r="E48" s="577">
        <f t="shared" si="6"/>
        <v>300000</v>
      </c>
      <c r="F48" s="576">
        <f t="shared" si="7"/>
        <v>300000</v>
      </c>
      <c r="G48" s="576"/>
      <c r="H48" s="576"/>
      <c r="I48" s="577"/>
      <c r="J48" s="577">
        <f t="shared" si="8"/>
        <v>0</v>
      </c>
      <c r="K48" s="576">
        <f t="shared" si="9"/>
        <v>0</v>
      </c>
      <c r="L48" s="576"/>
      <c r="M48" s="576"/>
      <c r="N48" s="577"/>
      <c r="O48" s="577">
        <f t="shared" si="10"/>
        <v>0</v>
      </c>
      <c r="P48" s="576">
        <f t="shared" si="11"/>
        <v>0</v>
      </c>
    </row>
    <row r="49" spans="1:16" ht="38.25">
      <c r="A49" s="583" t="s">
        <v>339</v>
      </c>
      <c r="B49" s="576">
        <v>11635000</v>
      </c>
      <c r="C49" s="576"/>
      <c r="D49" s="577"/>
      <c r="E49" s="577">
        <f t="shared" si="6"/>
        <v>11635000</v>
      </c>
      <c r="F49" s="576">
        <f t="shared" si="7"/>
        <v>11635000</v>
      </c>
      <c r="G49" s="576"/>
      <c r="H49" s="576"/>
      <c r="I49" s="577"/>
      <c r="J49" s="577">
        <f t="shared" si="8"/>
        <v>0</v>
      </c>
      <c r="K49" s="576">
        <f t="shared" si="9"/>
        <v>0</v>
      </c>
      <c r="L49" s="576"/>
      <c r="M49" s="576"/>
      <c r="N49" s="577"/>
      <c r="O49" s="577">
        <f t="shared" si="10"/>
        <v>0</v>
      </c>
      <c r="P49" s="576">
        <f t="shared" si="11"/>
        <v>0</v>
      </c>
    </row>
    <row r="50" spans="1:16" ht="12.75">
      <c r="A50" s="583" t="s">
        <v>446</v>
      </c>
      <c r="B50" s="576"/>
      <c r="C50" s="576"/>
      <c r="D50" s="577"/>
      <c r="E50" s="577">
        <f>+B50-C50-D50</f>
        <v>0</v>
      </c>
      <c r="F50" s="576">
        <f>+C50+D50+E50</f>
        <v>0</v>
      </c>
      <c r="G50" s="576">
        <v>8000000</v>
      </c>
      <c r="H50" s="576"/>
      <c r="I50" s="577"/>
      <c r="J50" s="577">
        <f>+G50-H50-I50</f>
        <v>8000000</v>
      </c>
      <c r="K50" s="576">
        <f>+H50+I50+J50</f>
        <v>8000000</v>
      </c>
      <c r="L50" s="576"/>
      <c r="M50" s="576"/>
      <c r="N50" s="577"/>
      <c r="O50" s="577">
        <f>+L50-M50-N50</f>
        <v>0</v>
      </c>
      <c r="P50" s="576">
        <f>+M50+N50+O50</f>
        <v>0</v>
      </c>
    </row>
    <row r="51" spans="1:16" ht="25.5">
      <c r="A51" s="583" t="s">
        <v>338</v>
      </c>
      <c r="B51" s="576"/>
      <c r="C51" s="576"/>
      <c r="D51" s="577">
        <v>311000</v>
      </c>
      <c r="E51" s="577">
        <f t="shared" si="6"/>
        <v>-311000</v>
      </c>
      <c r="F51" s="576">
        <f t="shared" si="7"/>
        <v>0</v>
      </c>
      <c r="G51" s="576"/>
      <c r="H51" s="576"/>
      <c r="I51" s="577"/>
      <c r="J51" s="577">
        <f t="shared" si="8"/>
        <v>0</v>
      </c>
      <c r="K51" s="576">
        <f t="shared" si="9"/>
        <v>0</v>
      </c>
      <c r="L51" s="576"/>
      <c r="M51" s="576"/>
      <c r="N51" s="577"/>
      <c r="O51" s="577">
        <f t="shared" si="10"/>
        <v>0</v>
      </c>
      <c r="P51" s="576">
        <f t="shared" si="11"/>
        <v>0</v>
      </c>
    </row>
    <row r="52" spans="1:16" ht="12.75">
      <c r="A52" s="583" t="s">
        <v>337</v>
      </c>
      <c r="B52" s="576">
        <v>278370000</v>
      </c>
      <c r="C52" s="576"/>
      <c r="D52" s="577"/>
      <c r="E52" s="577">
        <f t="shared" si="6"/>
        <v>278370000</v>
      </c>
      <c r="F52" s="576">
        <f t="shared" si="7"/>
        <v>278370000</v>
      </c>
      <c r="G52" s="576"/>
      <c r="H52" s="576"/>
      <c r="I52" s="577"/>
      <c r="J52" s="577"/>
      <c r="K52" s="576">
        <f t="shared" si="9"/>
        <v>0</v>
      </c>
      <c r="L52" s="576"/>
      <c r="M52" s="576"/>
      <c r="N52" s="577"/>
      <c r="O52" s="577"/>
      <c r="P52" s="576">
        <f t="shared" si="11"/>
        <v>0</v>
      </c>
    </row>
    <row r="53" spans="1:16" s="580" customFormat="1" ht="12.75">
      <c r="A53" s="582" t="s">
        <v>245</v>
      </c>
      <c r="B53" s="575">
        <f aca="true" t="shared" si="12" ref="B53:P53">SUM(B7:B52)</f>
        <v>595729000</v>
      </c>
      <c r="C53" s="575">
        <f t="shared" si="12"/>
        <v>43801000</v>
      </c>
      <c r="D53" s="575">
        <f>SUM(D7:D52)</f>
        <v>538177000</v>
      </c>
      <c r="E53" s="575">
        <f t="shared" si="12"/>
        <v>13751000</v>
      </c>
      <c r="F53" s="575">
        <f t="shared" si="12"/>
        <v>595729000</v>
      </c>
      <c r="G53" s="575">
        <f t="shared" si="12"/>
        <v>70810000</v>
      </c>
      <c r="H53" s="575">
        <f t="shared" si="12"/>
        <v>0</v>
      </c>
      <c r="I53" s="575">
        <f>SUM(I7:I52)</f>
        <v>25558000</v>
      </c>
      <c r="J53" s="575">
        <f t="shared" si="12"/>
        <v>45252000</v>
      </c>
      <c r="K53" s="575">
        <f t="shared" si="12"/>
        <v>70810000</v>
      </c>
      <c r="L53" s="575">
        <f t="shared" si="12"/>
        <v>0</v>
      </c>
      <c r="M53" s="575">
        <f t="shared" si="12"/>
        <v>0</v>
      </c>
      <c r="N53" s="575">
        <f t="shared" si="12"/>
        <v>0</v>
      </c>
      <c r="O53" s="575">
        <f t="shared" si="12"/>
        <v>0</v>
      </c>
      <c r="P53" s="575">
        <f t="shared" si="12"/>
        <v>0</v>
      </c>
    </row>
    <row r="54" spans="1:16" ht="25.5">
      <c r="A54" s="582" t="s">
        <v>336</v>
      </c>
      <c r="B54" s="576"/>
      <c r="C54" s="576"/>
      <c r="D54" s="577"/>
      <c r="E54" s="577"/>
      <c r="F54" s="576"/>
      <c r="G54" s="576"/>
      <c r="H54" s="576"/>
      <c r="I54" s="577"/>
      <c r="J54" s="577"/>
      <c r="K54" s="576"/>
      <c r="L54" s="576"/>
      <c r="M54" s="576"/>
      <c r="N54" s="577"/>
      <c r="O54" s="577"/>
      <c r="P54" s="576"/>
    </row>
    <row r="55" spans="1:16" ht="12.75">
      <c r="A55" s="583" t="s">
        <v>335</v>
      </c>
      <c r="B55" s="576"/>
      <c r="C55" s="576"/>
      <c r="D55" s="577"/>
      <c r="E55" s="577">
        <f>+B55-C55-D55</f>
        <v>0</v>
      </c>
      <c r="F55" s="576">
        <f>+C55+D55+E55</f>
        <v>0</v>
      </c>
      <c r="G55" s="576"/>
      <c r="H55" s="576"/>
      <c r="I55" s="577"/>
      <c r="J55" s="577">
        <f>+G55-H55-I55</f>
        <v>0</v>
      </c>
      <c r="K55" s="576">
        <f>+H55+I55+J55</f>
        <v>0</v>
      </c>
      <c r="L55" s="576">
        <v>7154000</v>
      </c>
      <c r="M55" s="576"/>
      <c r="N55" s="577"/>
      <c r="O55" s="577">
        <f>+L55-M55-N55</f>
        <v>7154000</v>
      </c>
      <c r="P55" s="576">
        <f>+M55+N55+O55</f>
        <v>7154000</v>
      </c>
    </row>
    <row r="56" spans="1:16" ht="38.25">
      <c r="A56" s="583" t="s">
        <v>334</v>
      </c>
      <c r="B56" s="576">
        <v>120869000</v>
      </c>
      <c r="C56" s="576">
        <v>104153000</v>
      </c>
      <c r="D56" s="577">
        <v>2512000</v>
      </c>
      <c r="E56" s="577">
        <f>+B56-C56-D56</f>
        <v>14204000</v>
      </c>
      <c r="F56" s="576">
        <f>+C56+D56+E56</f>
        <v>120869000</v>
      </c>
      <c r="G56" s="576"/>
      <c r="H56" s="576"/>
      <c r="I56" s="577"/>
      <c r="J56" s="577">
        <f>+G56-H56-I56</f>
        <v>0</v>
      </c>
      <c r="K56" s="576">
        <f>+H56+I56+J56</f>
        <v>0</v>
      </c>
      <c r="L56" s="576"/>
      <c r="M56" s="576"/>
      <c r="N56" s="577"/>
      <c r="O56" s="577">
        <f>+L56-M56-N56</f>
        <v>0</v>
      </c>
      <c r="P56" s="576">
        <f>+M56+N56+O56</f>
        <v>0</v>
      </c>
    </row>
    <row r="57" spans="1:16" ht="12.75">
      <c r="A57" s="583" t="s">
        <v>333</v>
      </c>
      <c r="B57" s="576">
        <v>6247000</v>
      </c>
      <c r="C57" s="576"/>
      <c r="D57" s="577"/>
      <c r="E57" s="577">
        <f>+B57-C57-D57</f>
        <v>6247000</v>
      </c>
      <c r="F57" s="576">
        <f>+C57+D57+E57</f>
        <v>6247000</v>
      </c>
      <c r="G57" s="576"/>
      <c r="H57" s="576"/>
      <c r="I57" s="577"/>
      <c r="J57" s="577">
        <f>+G57-H57-I57</f>
        <v>0</v>
      </c>
      <c r="K57" s="576">
        <f>+H57+I57+J57</f>
        <v>0</v>
      </c>
      <c r="L57" s="576"/>
      <c r="M57" s="576"/>
      <c r="N57" s="577"/>
      <c r="O57" s="577">
        <f>+L57-M57-N57</f>
        <v>0</v>
      </c>
      <c r="P57" s="576">
        <f>+M57+N57+O57</f>
        <v>0</v>
      </c>
    </row>
    <row r="58" spans="1:16" ht="25.5" hidden="1">
      <c r="A58" s="583" t="s">
        <v>332</v>
      </c>
      <c r="B58" s="576"/>
      <c r="C58" s="576"/>
      <c r="D58" s="577"/>
      <c r="E58" s="577">
        <f>+B58-C58-D58</f>
        <v>0</v>
      </c>
      <c r="F58" s="576">
        <f>+C58+D58+E58</f>
        <v>0</v>
      </c>
      <c r="G58" s="576"/>
      <c r="H58" s="576"/>
      <c r="I58" s="577"/>
      <c r="J58" s="577">
        <f>+G58-H58-I58</f>
        <v>0</v>
      </c>
      <c r="K58" s="576">
        <f>+H58+I58+J58</f>
        <v>0</v>
      </c>
      <c r="L58" s="576"/>
      <c r="M58" s="576"/>
      <c r="N58" s="577"/>
      <c r="O58" s="577">
        <f>+L58-M58-N58</f>
        <v>0</v>
      </c>
      <c r="P58" s="576">
        <f>+M58+N58+O58</f>
        <v>0</v>
      </c>
    </row>
    <row r="59" spans="1:16" s="580" customFormat="1" ht="12.75">
      <c r="A59" s="582" t="s">
        <v>245</v>
      </c>
      <c r="B59" s="575">
        <f aca="true" t="shared" si="13" ref="B59:P59">SUM(B55:B58)</f>
        <v>127116000</v>
      </c>
      <c r="C59" s="575">
        <f t="shared" si="13"/>
        <v>104153000</v>
      </c>
      <c r="D59" s="575">
        <f t="shared" si="13"/>
        <v>2512000</v>
      </c>
      <c r="E59" s="575">
        <f t="shared" si="13"/>
        <v>20451000</v>
      </c>
      <c r="F59" s="575">
        <f t="shared" si="13"/>
        <v>127116000</v>
      </c>
      <c r="G59" s="575">
        <f t="shared" si="13"/>
        <v>0</v>
      </c>
      <c r="H59" s="575">
        <f t="shared" si="13"/>
        <v>0</v>
      </c>
      <c r="I59" s="575">
        <f t="shared" si="13"/>
        <v>0</v>
      </c>
      <c r="J59" s="575">
        <f t="shared" si="13"/>
        <v>0</v>
      </c>
      <c r="K59" s="575">
        <f t="shared" si="13"/>
        <v>0</v>
      </c>
      <c r="L59" s="575">
        <f t="shared" si="13"/>
        <v>7154000</v>
      </c>
      <c r="M59" s="575">
        <f t="shared" si="13"/>
        <v>0</v>
      </c>
      <c r="N59" s="575">
        <f t="shared" si="13"/>
        <v>0</v>
      </c>
      <c r="O59" s="575">
        <f t="shared" si="13"/>
        <v>7154000</v>
      </c>
      <c r="P59" s="575">
        <f t="shared" si="13"/>
        <v>7154000</v>
      </c>
    </row>
    <row r="60" spans="1:16" s="580" customFormat="1" ht="38.25" hidden="1">
      <c r="A60" s="582" t="s">
        <v>331</v>
      </c>
      <c r="B60" s="575"/>
      <c r="C60" s="575"/>
      <c r="D60" s="575"/>
      <c r="E60" s="575"/>
      <c r="F60" s="575"/>
      <c r="G60" s="575"/>
      <c r="H60" s="581"/>
      <c r="I60" s="581"/>
      <c r="J60" s="581"/>
      <c r="K60" s="575">
        <f>SUM(H60:J60)</f>
        <v>0</v>
      </c>
      <c r="L60" s="575"/>
      <c r="M60" s="581"/>
      <c r="N60" s="581"/>
      <c r="O60" s="581"/>
      <c r="P60" s="575">
        <f>SUM(M60:O60)</f>
        <v>0</v>
      </c>
    </row>
    <row r="61" spans="1:16" ht="22.5" hidden="1">
      <c r="A61" s="578" t="s">
        <v>330</v>
      </c>
      <c r="B61" s="576"/>
      <c r="C61" s="576"/>
      <c r="D61" s="576"/>
      <c r="E61" s="576"/>
      <c r="F61" s="576"/>
      <c r="G61" s="575"/>
      <c r="H61" s="575"/>
      <c r="I61" s="575"/>
      <c r="J61" s="575"/>
      <c r="K61" s="575">
        <f>SUM(H61:J61)</f>
        <v>0</v>
      </c>
      <c r="L61" s="575"/>
      <c r="M61" s="575"/>
      <c r="N61" s="575"/>
      <c r="O61" s="575"/>
      <c r="P61" s="575">
        <f>SUM(M61:O61)</f>
        <v>0</v>
      </c>
    </row>
    <row r="62" spans="1:16" ht="22.5">
      <c r="A62" s="578" t="s">
        <v>129</v>
      </c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</row>
    <row r="63" spans="1:16" ht="12.75">
      <c r="A63" s="579" t="s">
        <v>122</v>
      </c>
      <c r="B63" s="576">
        <v>138411000</v>
      </c>
      <c r="C63" s="576">
        <v>105174000</v>
      </c>
      <c r="D63" s="576">
        <v>800000</v>
      </c>
      <c r="E63" s="576">
        <f>+B63-C63-D63</f>
        <v>32437000</v>
      </c>
      <c r="F63" s="576">
        <f>SUM(C63:E63)</f>
        <v>138411000</v>
      </c>
      <c r="G63" s="576"/>
      <c r="H63" s="576"/>
      <c r="I63" s="576"/>
      <c r="J63" s="577">
        <f>+G63-H63-I63</f>
        <v>0</v>
      </c>
      <c r="K63" s="576"/>
      <c r="L63" s="576"/>
      <c r="M63" s="576"/>
      <c r="N63" s="576"/>
      <c r="O63" s="576"/>
      <c r="P63" s="576"/>
    </row>
    <row r="64" spans="1:16" ht="12.75">
      <c r="A64" s="579" t="s">
        <v>329</v>
      </c>
      <c r="B64" s="576"/>
      <c r="C64" s="576"/>
      <c r="D64" s="576"/>
      <c r="E64" s="577"/>
      <c r="F64" s="576"/>
      <c r="G64" s="576"/>
      <c r="H64" s="576"/>
      <c r="I64" s="576"/>
      <c r="J64" s="577">
        <f>+G64-H64-I64</f>
        <v>0</v>
      </c>
      <c r="K64" s="576"/>
      <c r="L64" s="576"/>
      <c r="M64" s="576"/>
      <c r="N64" s="576"/>
      <c r="O64" s="576"/>
      <c r="P64" s="576"/>
    </row>
    <row r="65" spans="1:16" ht="12.75">
      <c r="A65" s="579" t="s">
        <v>328</v>
      </c>
      <c r="B65" s="576"/>
      <c r="C65" s="576"/>
      <c r="D65" s="576"/>
      <c r="E65" s="577">
        <f>+B65-C65-D65</f>
        <v>0</v>
      </c>
      <c r="F65" s="576">
        <f>SUM(C65:E65)</f>
        <v>0</v>
      </c>
      <c r="G65" s="576">
        <v>27007000</v>
      </c>
      <c r="H65" s="576">
        <v>12871000</v>
      </c>
      <c r="I65" s="576"/>
      <c r="J65" s="577">
        <f>+G65-H65-I65</f>
        <v>14136000</v>
      </c>
      <c r="K65" s="576">
        <f>SUM(H65:J65)</f>
        <v>27007000</v>
      </c>
      <c r="L65" s="576"/>
      <c r="M65" s="576"/>
      <c r="N65" s="576"/>
      <c r="O65" s="576"/>
      <c r="P65" s="576"/>
    </row>
    <row r="66" spans="1:16" ht="12.75">
      <c r="A66" s="575" t="s">
        <v>327</v>
      </c>
      <c r="B66" s="575">
        <f aca="true" t="shared" si="14" ref="B66:P66">SUM(B63:B65)</f>
        <v>138411000</v>
      </c>
      <c r="C66" s="575">
        <f t="shared" si="14"/>
        <v>105174000</v>
      </c>
      <c r="D66" s="575">
        <f t="shared" si="14"/>
        <v>800000</v>
      </c>
      <c r="E66" s="575">
        <f t="shared" si="14"/>
        <v>32437000</v>
      </c>
      <c r="F66" s="575">
        <f t="shared" si="14"/>
        <v>138411000</v>
      </c>
      <c r="G66" s="575">
        <f t="shared" si="14"/>
        <v>27007000</v>
      </c>
      <c r="H66" s="575">
        <f t="shared" si="14"/>
        <v>12871000</v>
      </c>
      <c r="I66" s="575">
        <f t="shared" si="14"/>
        <v>0</v>
      </c>
      <c r="J66" s="575">
        <f t="shared" si="14"/>
        <v>14136000</v>
      </c>
      <c r="K66" s="575">
        <f t="shared" si="14"/>
        <v>27007000</v>
      </c>
      <c r="L66" s="575">
        <f t="shared" si="14"/>
        <v>0</v>
      </c>
      <c r="M66" s="575">
        <f t="shared" si="14"/>
        <v>0</v>
      </c>
      <c r="N66" s="575">
        <f t="shared" si="14"/>
        <v>0</v>
      </c>
      <c r="O66" s="575">
        <f t="shared" si="14"/>
        <v>0</v>
      </c>
      <c r="P66" s="575">
        <f t="shared" si="14"/>
        <v>0</v>
      </c>
    </row>
    <row r="67" spans="1:16" ht="22.5">
      <c r="A67" s="578" t="s">
        <v>39</v>
      </c>
      <c r="B67" s="576"/>
      <c r="C67" s="576"/>
      <c r="D67" s="576"/>
      <c r="E67" s="576"/>
      <c r="F67" s="576"/>
      <c r="G67" s="576"/>
      <c r="H67" s="576"/>
      <c r="I67" s="576"/>
      <c r="J67" s="576"/>
      <c r="K67" s="576">
        <f aca="true" t="shared" si="15" ref="K67:K83">SUM(H67:J67)</f>
        <v>0</v>
      </c>
      <c r="L67" s="576"/>
      <c r="M67" s="576"/>
      <c r="N67" s="576"/>
      <c r="O67" s="576"/>
      <c r="P67" s="576"/>
    </row>
    <row r="68" spans="1:16" ht="12.75">
      <c r="A68" s="577" t="s">
        <v>326</v>
      </c>
      <c r="B68" s="576">
        <v>20374000</v>
      </c>
      <c r="C68" s="576">
        <v>10440000</v>
      </c>
      <c r="D68" s="576">
        <v>1200000</v>
      </c>
      <c r="E68" s="577">
        <v>8734000</v>
      </c>
      <c r="F68" s="576">
        <f aca="true" t="shared" si="16" ref="F68:F83">SUM(C68:E68)</f>
        <v>20374000</v>
      </c>
      <c r="G68" s="576"/>
      <c r="H68" s="576"/>
      <c r="I68" s="576"/>
      <c r="J68" s="577">
        <f aca="true" t="shared" si="17" ref="J68:J83">+G68-H68-I68</f>
        <v>0</v>
      </c>
      <c r="K68" s="576">
        <f t="shared" si="15"/>
        <v>0</v>
      </c>
      <c r="L68" s="576"/>
      <c r="M68" s="576"/>
      <c r="N68" s="576"/>
      <c r="O68" s="576"/>
      <c r="P68" s="576"/>
    </row>
    <row r="69" spans="1:16" ht="12.75">
      <c r="A69" s="577" t="s">
        <v>497</v>
      </c>
      <c r="B69" s="577">
        <v>22917000</v>
      </c>
      <c r="C69" s="576">
        <v>26100000</v>
      </c>
      <c r="D69" s="576">
        <v>0</v>
      </c>
      <c r="E69" s="577">
        <f aca="true" t="shared" si="18" ref="E69:E83">+B69-C69-D69</f>
        <v>-3183000</v>
      </c>
      <c r="F69" s="576">
        <f t="shared" si="16"/>
        <v>22917000</v>
      </c>
      <c r="G69" s="576"/>
      <c r="H69" s="576"/>
      <c r="I69" s="576"/>
      <c r="J69" s="577">
        <f t="shared" si="17"/>
        <v>0</v>
      </c>
      <c r="K69" s="576">
        <f t="shared" si="15"/>
        <v>0</v>
      </c>
      <c r="L69" s="576"/>
      <c r="M69" s="576"/>
      <c r="N69" s="576"/>
      <c r="O69" s="576"/>
      <c r="P69" s="576"/>
    </row>
    <row r="70" spans="1:16" ht="12.75">
      <c r="A70" s="577" t="s">
        <v>325</v>
      </c>
      <c r="B70" s="577">
        <v>7530000</v>
      </c>
      <c r="C70" s="576">
        <v>3000000</v>
      </c>
      <c r="D70" s="576">
        <v>1446000</v>
      </c>
      <c r="E70" s="577">
        <f t="shared" si="18"/>
        <v>3084000</v>
      </c>
      <c r="F70" s="576">
        <f t="shared" si="16"/>
        <v>7530000</v>
      </c>
      <c r="G70" s="576"/>
      <c r="H70" s="576"/>
      <c r="I70" s="576"/>
      <c r="J70" s="577">
        <f t="shared" si="17"/>
        <v>0</v>
      </c>
      <c r="K70" s="576">
        <f t="shared" si="15"/>
        <v>0</v>
      </c>
      <c r="L70" s="576"/>
      <c r="M70" s="576"/>
      <c r="N70" s="576"/>
      <c r="O70" s="576"/>
      <c r="P70" s="576"/>
    </row>
    <row r="71" spans="1:16" ht="12.75">
      <c r="A71" s="577" t="s">
        <v>324</v>
      </c>
      <c r="B71" s="577">
        <v>8313000</v>
      </c>
      <c r="C71" s="576">
        <v>3260000</v>
      </c>
      <c r="D71" s="576">
        <v>255000</v>
      </c>
      <c r="E71" s="577">
        <f t="shared" si="18"/>
        <v>4798000</v>
      </c>
      <c r="F71" s="576">
        <f t="shared" si="16"/>
        <v>8313000</v>
      </c>
      <c r="G71" s="576"/>
      <c r="H71" s="576"/>
      <c r="I71" s="576"/>
      <c r="J71" s="577">
        <f t="shared" si="17"/>
        <v>0</v>
      </c>
      <c r="K71" s="576">
        <f t="shared" si="15"/>
        <v>0</v>
      </c>
      <c r="L71" s="576"/>
      <c r="M71" s="576"/>
      <c r="N71" s="576"/>
      <c r="O71" s="576"/>
      <c r="P71" s="576"/>
    </row>
    <row r="72" spans="1:16" ht="12.75">
      <c r="A72" s="577" t="s">
        <v>323</v>
      </c>
      <c r="B72" s="577">
        <v>29341000</v>
      </c>
      <c r="C72" s="576">
        <v>10242000</v>
      </c>
      <c r="D72" s="576">
        <v>16892000</v>
      </c>
      <c r="E72" s="577">
        <f t="shared" si="18"/>
        <v>2207000</v>
      </c>
      <c r="F72" s="576">
        <f t="shared" si="16"/>
        <v>29341000</v>
      </c>
      <c r="G72" s="576"/>
      <c r="H72" s="576"/>
      <c r="I72" s="576"/>
      <c r="J72" s="577">
        <f t="shared" si="17"/>
        <v>0</v>
      </c>
      <c r="K72" s="576">
        <f t="shared" si="15"/>
        <v>0</v>
      </c>
      <c r="L72" s="576"/>
      <c r="M72" s="576"/>
      <c r="N72" s="576"/>
      <c r="O72" s="576"/>
      <c r="P72" s="576"/>
    </row>
    <row r="73" spans="1:16" ht="12.75">
      <c r="A73" s="577" t="s">
        <v>322</v>
      </c>
      <c r="B73" s="576">
        <v>10349000</v>
      </c>
      <c r="C73" s="576"/>
      <c r="D73" s="576">
        <v>9648000</v>
      </c>
      <c r="E73" s="577">
        <f t="shared" si="18"/>
        <v>701000</v>
      </c>
      <c r="F73" s="576">
        <f t="shared" si="16"/>
        <v>10349000</v>
      </c>
      <c r="G73" s="576"/>
      <c r="H73" s="576"/>
      <c r="I73" s="576"/>
      <c r="J73" s="577">
        <f t="shared" si="17"/>
        <v>0</v>
      </c>
      <c r="K73" s="576">
        <f t="shared" si="15"/>
        <v>0</v>
      </c>
      <c r="L73" s="576"/>
      <c r="M73" s="576"/>
      <c r="N73" s="576"/>
      <c r="O73" s="576"/>
      <c r="P73" s="576"/>
    </row>
    <row r="74" spans="1:16" ht="12.75">
      <c r="A74" s="577" t="s">
        <v>321</v>
      </c>
      <c r="B74" s="576">
        <v>448000</v>
      </c>
      <c r="C74" s="576"/>
      <c r="D74" s="576">
        <v>448000</v>
      </c>
      <c r="E74" s="577">
        <f t="shared" si="18"/>
        <v>0</v>
      </c>
      <c r="F74" s="576">
        <f t="shared" si="16"/>
        <v>448000</v>
      </c>
      <c r="G74" s="576"/>
      <c r="H74" s="576"/>
      <c r="I74" s="576"/>
      <c r="J74" s="577">
        <f t="shared" si="17"/>
        <v>0</v>
      </c>
      <c r="K74" s="576">
        <f t="shared" si="15"/>
        <v>0</v>
      </c>
      <c r="L74" s="576"/>
      <c r="M74" s="576"/>
      <c r="N74" s="576"/>
      <c r="O74" s="576"/>
      <c r="P74" s="576">
        <f>SUM(M74:O74)</f>
        <v>0</v>
      </c>
    </row>
    <row r="75" spans="1:16" ht="12.75">
      <c r="A75" s="577" t="s">
        <v>320</v>
      </c>
      <c r="B75" s="576">
        <v>67754000</v>
      </c>
      <c r="C75" s="576">
        <v>53418000</v>
      </c>
      <c r="D75" s="576">
        <v>16348000</v>
      </c>
      <c r="E75" s="577">
        <f t="shared" si="18"/>
        <v>-2012000</v>
      </c>
      <c r="F75" s="576">
        <f t="shared" si="16"/>
        <v>67754000</v>
      </c>
      <c r="G75" s="576"/>
      <c r="H75" s="576"/>
      <c r="I75" s="576"/>
      <c r="J75" s="577">
        <f t="shared" si="17"/>
        <v>0</v>
      </c>
      <c r="K75" s="576">
        <f t="shared" si="15"/>
        <v>0</v>
      </c>
      <c r="L75" s="576"/>
      <c r="M75" s="576"/>
      <c r="N75" s="576"/>
      <c r="O75" s="576"/>
      <c r="P75" s="576"/>
    </row>
    <row r="76" spans="1:16" ht="12.75">
      <c r="A76" s="577" t="s">
        <v>475</v>
      </c>
      <c r="B76" s="576"/>
      <c r="C76" s="576"/>
      <c r="D76" s="576"/>
      <c r="E76" s="577">
        <f>+B76-C76-D76</f>
        <v>0</v>
      </c>
      <c r="F76" s="576">
        <f>SUM(C76:E76)</f>
        <v>0</v>
      </c>
      <c r="G76" s="576">
        <v>18391000</v>
      </c>
      <c r="H76" s="576"/>
      <c r="I76" s="576">
        <v>19850000</v>
      </c>
      <c r="J76" s="577">
        <f>+G76-H76-I76</f>
        <v>-1459000</v>
      </c>
      <c r="K76" s="576">
        <f>SUM(H76:J76)</f>
        <v>18391000</v>
      </c>
      <c r="L76" s="576"/>
      <c r="M76" s="576"/>
      <c r="N76" s="576"/>
      <c r="O76" s="576"/>
      <c r="P76" s="576"/>
    </row>
    <row r="77" spans="1:16" ht="12.75">
      <c r="A77" s="577" t="s">
        <v>498</v>
      </c>
      <c r="B77" s="576">
        <v>1962000</v>
      </c>
      <c r="C77" s="576">
        <v>2304000</v>
      </c>
      <c r="D77" s="576">
        <v>0</v>
      </c>
      <c r="E77" s="577">
        <f t="shared" si="18"/>
        <v>-342000</v>
      </c>
      <c r="F77" s="576">
        <f t="shared" si="16"/>
        <v>1962000</v>
      </c>
      <c r="G77" s="576"/>
      <c r="H77" s="576"/>
      <c r="I77" s="576"/>
      <c r="J77" s="577">
        <f t="shared" si="17"/>
        <v>0</v>
      </c>
      <c r="K77" s="576">
        <f t="shared" si="15"/>
        <v>0</v>
      </c>
      <c r="L77" s="576"/>
      <c r="M77" s="576"/>
      <c r="N77" s="576"/>
      <c r="O77" s="576"/>
      <c r="P77" s="576"/>
    </row>
    <row r="78" spans="1:16" ht="12.75">
      <c r="A78" s="577" t="s">
        <v>319</v>
      </c>
      <c r="B78" s="576">
        <v>22739000</v>
      </c>
      <c r="C78" s="576">
        <v>6155000</v>
      </c>
      <c r="D78" s="576">
        <v>300000</v>
      </c>
      <c r="E78" s="577">
        <f t="shared" si="18"/>
        <v>16284000</v>
      </c>
      <c r="F78" s="576">
        <f t="shared" si="16"/>
        <v>22739000</v>
      </c>
      <c r="G78" s="576"/>
      <c r="H78" s="576"/>
      <c r="I78" s="576"/>
      <c r="J78" s="577">
        <f t="shared" si="17"/>
        <v>0</v>
      </c>
      <c r="K78" s="576">
        <f t="shared" si="15"/>
        <v>0</v>
      </c>
      <c r="L78" s="576"/>
      <c r="M78" s="576"/>
      <c r="N78" s="576"/>
      <c r="O78" s="576"/>
      <c r="P78" s="576"/>
    </row>
    <row r="79" spans="1:16" ht="12.75">
      <c r="A79" s="577" t="s">
        <v>288</v>
      </c>
      <c r="B79" s="576">
        <v>22724000</v>
      </c>
      <c r="C79" s="576">
        <v>2541000</v>
      </c>
      <c r="D79" s="576">
        <v>835000</v>
      </c>
      <c r="E79" s="577">
        <f t="shared" si="18"/>
        <v>19348000</v>
      </c>
      <c r="F79" s="576">
        <f t="shared" si="16"/>
        <v>22724000</v>
      </c>
      <c r="G79" s="576"/>
      <c r="H79" s="576"/>
      <c r="I79" s="576"/>
      <c r="J79" s="577">
        <f t="shared" si="17"/>
        <v>0</v>
      </c>
      <c r="K79" s="576">
        <f t="shared" si="15"/>
        <v>0</v>
      </c>
      <c r="L79" s="576"/>
      <c r="M79" s="576"/>
      <c r="N79" s="576"/>
      <c r="O79" s="576"/>
      <c r="P79" s="576"/>
    </row>
    <row r="80" spans="1:16" ht="12.75">
      <c r="A80" s="577" t="s">
        <v>318</v>
      </c>
      <c r="B80" s="576">
        <v>464000</v>
      </c>
      <c r="C80" s="576"/>
      <c r="D80" s="576"/>
      <c r="E80" s="577">
        <f t="shared" si="18"/>
        <v>464000</v>
      </c>
      <c r="F80" s="576">
        <f t="shared" si="16"/>
        <v>464000</v>
      </c>
      <c r="G80" s="576"/>
      <c r="H80" s="576"/>
      <c r="I80" s="576"/>
      <c r="J80" s="577">
        <f t="shared" si="17"/>
        <v>0</v>
      </c>
      <c r="K80" s="576">
        <f t="shared" si="15"/>
        <v>0</v>
      </c>
      <c r="L80" s="576"/>
      <c r="M80" s="576"/>
      <c r="N80" s="576"/>
      <c r="O80" s="576"/>
      <c r="P80" s="576"/>
    </row>
    <row r="81" spans="1:16" ht="12.75">
      <c r="A81" s="577" t="s">
        <v>317</v>
      </c>
      <c r="B81" s="576"/>
      <c r="C81" s="576"/>
      <c r="D81" s="576"/>
      <c r="E81" s="577">
        <f t="shared" si="18"/>
        <v>0</v>
      </c>
      <c r="F81" s="576">
        <f t="shared" si="16"/>
        <v>0</v>
      </c>
      <c r="G81" s="576"/>
      <c r="H81" s="576"/>
      <c r="I81" s="576"/>
      <c r="J81" s="577">
        <f t="shared" si="17"/>
        <v>0</v>
      </c>
      <c r="K81" s="576">
        <f t="shared" si="15"/>
        <v>0</v>
      </c>
      <c r="L81" s="576"/>
      <c r="M81" s="576"/>
      <c r="N81" s="576"/>
      <c r="O81" s="576"/>
      <c r="P81" s="576"/>
    </row>
    <row r="82" spans="1:16" ht="12.75">
      <c r="A82" s="577" t="s">
        <v>316</v>
      </c>
      <c r="B82" s="576"/>
      <c r="C82" s="576"/>
      <c r="D82" s="576"/>
      <c r="E82" s="577">
        <f t="shared" si="18"/>
        <v>0</v>
      </c>
      <c r="F82" s="576">
        <f t="shared" si="16"/>
        <v>0</v>
      </c>
      <c r="G82" s="576"/>
      <c r="H82" s="576"/>
      <c r="I82" s="576"/>
      <c r="J82" s="577">
        <f t="shared" si="17"/>
        <v>0</v>
      </c>
      <c r="K82" s="576">
        <f t="shared" si="15"/>
        <v>0</v>
      </c>
      <c r="L82" s="576"/>
      <c r="M82" s="576"/>
      <c r="N82" s="576"/>
      <c r="O82" s="576"/>
      <c r="P82" s="576"/>
    </row>
    <row r="83" spans="1:16" ht="12.75">
      <c r="A83" s="577" t="s">
        <v>315</v>
      </c>
      <c r="B83" s="576"/>
      <c r="C83" s="576"/>
      <c r="D83" s="576"/>
      <c r="E83" s="577">
        <f t="shared" si="18"/>
        <v>0</v>
      </c>
      <c r="F83" s="576">
        <f t="shared" si="16"/>
        <v>0</v>
      </c>
      <c r="G83" s="576">
        <v>12504000</v>
      </c>
      <c r="H83" s="576">
        <v>9997000</v>
      </c>
      <c r="I83" s="576">
        <v>920000</v>
      </c>
      <c r="J83" s="577">
        <f t="shared" si="17"/>
        <v>1587000</v>
      </c>
      <c r="K83" s="576">
        <f t="shared" si="15"/>
        <v>12504000</v>
      </c>
      <c r="L83" s="576"/>
      <c r="M83" s="576"/>
      <c r="N83" s="576"/>
      <c r="O83" s="576"/>
      <c r="P83" s="576">
        <f>SUM(M83:O83)</f>
        <v>0</v>
      </c>
    </row>
    <row r="84" spans="1:16" ht="12.75">
      <c r="A84" s="578" t="s">
        <v>314</v>
      </c>
      <c r="B84" s="575">
        <f aca="true" t="shared" si="19" ref="B84:P84">SUM(B68:B83)</f>
        <v>214915000</v>
      </c>
      <c r="C84" s="575">
        <f t="shared" si="19"/>
        <v>117460000</v>
      </c>
      <c r="D84" s="575">
        <f t="shared" si="19"/>
        <v>47372000</v>
      </c>
      <c r="E84" s="575">
        <f t="shared" si="19"/>
        <v>50083000</v>
      </c>
      <c r="F84" s="575">
        <f t="shared" si="19"/>
        <v>214915000</v>
      </c>
      <c r="G84" s="575">
        <f t="shared" si="19"/>
        <v>30895000</v>
      </c>
      <c r="H84" s="575">
        <f t="shared" si="19"/>
        <v>9997000</v>
      </c>
      <c r="I84" s="575">
        <f t="shared" si="19"/>
        <v>20770000</v>
      </c>
      <c r="J84" s="575">
        <f t="shared" si="19"/>
        <v>128000</v>
      </c>
      <c r="K84" s="575">
        <f t="shared" si="19"/>
        <v>30895000</v>
      </c>
      <c r="L84" s="575">
        <f t="shared" si="19"/>
        <v>0</v>
      </c>
      <c r="M84" s="575">
        <f t="shared" si="19"/>
        <v>0</v>
      </c>
      <c r="N84" s="575">
        <f t="shared" si="19"/>
        <v>0</v>
      </c>
      <c r="O84" s="575">
        <f t="shared" si="19"/>
        <v>0</v>
      </c>
      <c r="P84" s="575">
        <f t="shared" si="19"/>
        <v>0</v>
      </c>
    </row>
    <row r="85" spans="1:16" ht="12.75">
      <c r="A85" s="578" t="s">
        <v>41</v>
      </c>
      <c r="B85" s="575">
        <v>24647000</v>
      </c>
      <c r="C85" s="575">
        <v>3520000</v>
      </c>
      <c r="D85" s="575">
        <v>2830000</v>
      </c>
      <c r="E85" s="577">
        <f>+B85-C85-D85</f>
        <v>18297000</v>
      </c>
      <c r="F85" s="575">
        <f>SUM(C85:E85)</f>
        <v>24647000</v>
      </c>
      <c r="G85" s="575">
        <v>5151000</v>
      </c>
      <c r="H85" s="575"/>
      <c r="I85" s="575">
        <v>5151000</v>
      </c>
      <c r="J85" s="577">
        <f>+G85-H85-I85</f>
        <v>0</v>
      </c>
      <c r="K85" s="575">
        <f>SUM(H85:J85)</f>
        <v>5151000</v>
      </c>
      <c r="L85" s="575"/>
      <c r="M85" s="575"/>
      <c r="N85" s="575"/>
      <c r="O85" s="575"/>
      <c r="P85" s="575">
        <f>SUM(M85:O85)</f>
        <v>0</v>
      </c>
    </row>
    <row r="86" spans="1:16" ht="22.5" hidden="1">
      <c r="A86" s="578" t="s">
        <v>313</v>
      </c>
      <c r="B86" s="576"/>
      <c r="C86" s="576"/>
      <c r="D86" s="576"/>
      <c r="E86" s="576"/>
      <c r="F86" s="576"/>
      <c r="G86" s="576"/>
      <c r="H86" s="576"/>
      <c r="I86" s="576"/>
      <c r="J86" s="576"/>
      <c r="K86" s="576"/>
      <c r="L86" s="576"/>
      <c r="M86" s="576"/>
      <c r="N86" s="576"/>
      <c r="O86" s="576"/>
      <c r="P86" s="576"/>
    </row>
    <row r="87" spans="1:16" ht="12.75" hidden="1">
      <c r="A87" s="577" t="s">
        <v>312</v>
      </c>
      <c r="B87" s="576"/>
      <c r="C87" s="576"/>
      <c r="D87" s="576"/>
      <c r="E87" s="576"/>
      <c r="F87" s="576">
        <f>SUM(C87:E87)</f>
        <v>0</v>
      </c>
      <c r="G87" s="576"/>
      <c r="H87" s="576"/>
      <c r="I87" s="576"/>
      <c r="J87" s="576"/>
      <c r="K87" s="576"/>
      <c r="L87" s="576"/>
      <c r="M87" s="576"/>
      <c r="N87" s="576"/>
      <c r="O87" s="576"/>
      <c r="P87" s="576"/>
    </row>
    <row r="88" spans="1:16" ht="12.75" hidden="1">
      <c r="A88" s="577" t="s">
        <v>311</v>
      </c>
      <c r="B88" s="576"/>
      <c r="C88" s="576"/>
      <c r="D88" s="576"/>
      <c r="E88" s="576"/>
      <c r="F88" s="576">
        <f>SUM(C88:E88)</f>
        <v>0</v>
      </c>
      <c r="G88" s="576"/>
      <c r="H88" s="576"/>
      <c r="I88" s="576"/>
      <c r="J88" s="576"/>
      <c r="K88" s="576"/>
      <c r="L88" s="576"/>
      <c r="M88" s="576"/>
      <c r="N88" s="576"/>
      <c r="O88" s="576"/>
      <c r="P88" s="576"/>
    </row>
    <row r="89" spans="1:16" ht="12.75" hidden="1">
      <c r="A89" s="577" t="s">
        <v>310</v>
      </c>
      <c r="B89" s="576"/>
      <c r="C89" s="576"/>
      <c r="D89" s="576"/>
      <c r="E89" s="576"/>
      <c r="F89" s="576"/>
      <c r="G89" s="576"/>
      <c r="H89" s="576"/>
      <c r="I89" s="576"/>
      <c r="J89" s="576"/>
      <c r="K89" s="576">
        <f>SUM(H89:J89)</f>
        <v>0</v>
      </c>
      <c r="L89" s="576"/>
      <c r="M89" s="576"/>
      <c r="N89" s="576"/>
      <c r="O89" s="576"/>
      <c r="P89" s="576">
        <f>SUM(M89:O89)</f>
        <v>0</v>
      </c>
    </row>
    <row r="90" spans="1:16" ht="22.5" hidden="1">
      <c r="A90" s="577" t="s">
        <v>309</v>
      </c>
      <c r="B90" s="576"/>
      <c r="C90" s="576"/>
      <c r="D90" s="576"/>
      <c r="E90" s="576"/>
      <c r="F90" s="576">
        <f>SUM(C90:E90)</f>
        <v>0</v>
      </c>
      <c r="G90" s="576"/>
      <c r="H90" s="576"/>
      <c r="I90" s="576"/>
      <c r="J90" s="576"/>
      <c r="K90" s="576"/>
      <c r="L90" s="576"/>
      <c r="M90" s="576"/>
      <c r="N90" s="576"/>
      <c r="O90" s="576"/>
      <c r="P90" s="576"/>
    </row>
    <row r="91" spans="1:16" ht="12.75" hidden="1">
      <c r="A91" s="577" t="s">
        <v>308</v>
      </c>
      <c r="B91" s="576"/>
      <c r="C91" s="576"/>
      <c r="D91" s="576"/>
      <c r="E91" s="576"/>
      <c r="F91" s="576"/>
      <c r="G91" s="576"/>
      <c r="H91" s="576"/>
      <c r="I91" s="576"/>
      <c r="J91" s="576"/>
      <c r="K91" s="576">
        <f>SUM(H91:J91)</f>
        <v>0</v>
      </c>
      <c r="L91" s="576"/>
      <c r="M91" s="576"/>
      <c r="N91" s="576"/>
      <c r="O91" s="576"/>
      <c r="P91" s="576">
        <f>SUM(M91:O91)</f>
        <v>0</v>
      </c>
    </row>
    <row r="92" spans="1:16" ht="12.75" hidden="1">
      <c r="A92" s="574" t="s">
        <v>307</v>
      </c>
      <c r="B92" s="575">
        <f>SUM(B87:B91)</f>
        <v>0</v>
      </c>
      <c r="C92" s="575">
        <f>SUM(C87:C91)</f>
        <v>0</v>
      </c>
      <c r="D92" s="575">
        <f>SUM(D87:D91)</f>
        <v>0</v>
      </c>
      <c r="E92" s="575">
        <f>SUM(E87:E91)</f>
        <v>0</v>
      </c>
      <c r="F92" s="575">
        <f>SUM(C92:E92)</f>
        <v>0</v>
      </c>
      <c r="G92" s="575">
        <f>SUM(G88:G91)</f>
        <v>0</v>
      </c>
      <c r="H92" s="575">
        <f>SUM(H89:H91)</f>
        <v>0</v>
      </c>
      <c r="I92" s="575">
        <f>SUM(I89:I91)</f>
        <v>0</v>
      </c>
      <c r="J92" s="575">
        <f>SUM(J89:J91)</f>
        <v>0</v>
      </c>
      <c r="K92" s="575">
        <f>SUM(K89:K91)</f>
        <v>0</v>
      </c>
      <c r="L92" s="575">
        <f>SUM(L88:L91)</f>
        <v>0</v>
      </c>
      <c r="M92" s="575">
        <f>SUM(M89:M91)</f>
        <v>0</v>
      </c>
      <c r="N92" s="575">
        <f>SUM(N89:N91)</f>
        <v>0</v>
      </c>
      <c r="O92" s="575">
        <f>SUM(O89:O91)</f>
        <v>0</v>
      </c>
      <c r="P92" s="575">
        <f>SUM(P89:P91)</f>
        <v>0</v>
      </c>
    </row>
    <row r="93" spans="1:16" s="572" customFormat="1" ht="29.25" customHeight="1">
      <c r="A93" s="574" t="s">
        <v>210</v>
      </c>
      <c r="B93" s="573">
        <f aca="true" t="shared" si="20" ref="B93:P93">+B53+B59+B60+B61+B66+B84+B85+B92</f>
        <v>1100818000</v>
      </c>
      <c r="C93" s="573">
        <f t="shared" si="20"/>
        <v>374108000</v>
      </c>
      <c r="D93" s="573">
        <f>+D53+D59+D60+D61+D66+D84+D85+D92</f>
        <v>591691000</v>
      </c>
      <c r="E93" s="573">
        <f t="shared" si="20"/>
        <v>135019000</v>
      </c>
      <c r="F93" s="573">
        <f t="shared" si="20"/>
        <v>1100818000</v>
      </c>
      <c r="G93" s="573">
        <f t="shared" si="20"/>
        <v>133863000</v>
      </c>
      <c r="H93" s="573">
        <f t="shared" si="20"/>
        <v>22868000</v>
      </c>
      <c r="I93" s="573">
        <f t="shared" si="20"/>
        <v>51479000</v>
      </c>
      <c r="J93" s="573">
        <f t="shared" si="20"/>
        <v>59516000</v>
      </c>
      <c r="K93" s="573">
        <f t="shared" si="20"/>
        <v>133863000</v>
      </c>
      <c r="L93" s="573">
        <f t="shared" si="20"/>
        <v>7154000</v>
      </c>
      <c r="M93" s="573">
        <f t="shared" si="20"/>
        <v>0</v>
      </c>
      <c r="N93" s="573">
        <f t="shared" si="20"/>
        <v>0</v>
      </c>
      <c r="O93" s="573">
        <f t="shared" si="20"/>
        <v>7154000</v>
      </c>
      <c r="P93" s="573">
        <f t="shared" si="20"/>
        <v>7154000</v>
      </c>
    </row>
  </sheetData>
  <sheetProtection/>
  <mergeCells count="3">
    <mergeCell ref="B4:F4"/>
    <mergeCell ref="G4:K4"/>
    <mergeCell ref="L4:P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11.00390625" style="137" customWidth="1"/>
    <col min="2" max="2" width="8.875" style="137" customWidth="1"/>
    <col min="3" max="3" width="14.625" style="258" bestFit="1" customWidth="1"/>
    <col min="4" max="5" width="14.75390625" style="258" bestFit="1" customWidth="1"/>
    <col min="6" max="6" width="13.75390625" style="258" bestFit="1" customWidth="1"/>
    <col min="7" max="10" width="14.75390625" style="258" bestFit="1" customWidth="1"/>
    <col min="11" max="11" width="14.875" style="258" customWidth="1"/>
    <col min="12" max="16384" width="9.125" style="137" customWidth="1"/>
  </cols>
  <sheetData>
    <row r="1" spans="1:11" ht="18">
      <c r="A1" s="604" t="s">
        <v>524</v>
      </c>
      <c r="B1" s="603"/>
      <c r="C1" s="602"/>
      <c r="D1" s="602"/>
      <c r="E1" s="602"/>
      <c r="F1" s="602"/>
      <c r="G1" s="602"/>
      <c r="H1" s="602"/>
      <c r="I1" s="602"/>
      <c r="J1" s="602"/>
      <c r="K1" s="602"/>
    </row>
    <row r="2" spans="3:11" s="600" customFormat="1" ht="18.75" thickBot="1">
      <c r="C2" s="601"/>
      <c r="D2" s="601"/>
      <c r="E2" s="601"/>
      <c r="F2" s="601"/>
      <c r="G2" s="601"/>
      <c r="H2" s="601"/>
      <c r="I2" s="601"/>
      <c r="J2" s="601"/>
      <c r="K2" s="258" t="s">
        <v>138</v>
      </c>
    </row>
    <row r="3" spans="1:11" s="598" customFormat="1" ht="18" customHeight="1">
      <c r="A3" s="805" t="s">
        <v>402</v>
      </c>
      <c r="B3" s="807" t="s">
        <v>401</v>
      </c>
      <c r="C3" s="809" t="s">
        <v>400</v>
      </c>
      <c r="D3" s="809" t="s">
        <v>399</v>
      </c>
      <c r="E3" s="809"/>
      <c r="F3" s="809"/>
      <c r="G3" s="809" t="s">
        <v>398</v>
      </c>
      <c r="H3" s="809" t="s">
        <v>397</v>
      </c>
      <c r="I3" s="809"/>
      <c r="J3" s="809"/>
      <c r="K3" s="803" t="s">
        <v>396</v>
      </c>
    </row>
    <row r="4" spans="1:11" s="598" customFormat="1" ht="18" customHeight="1">
      <c r="A4" s="806"/>
      <c r="B4" s="808"/>
      <c r="C4" s="810"/>
      <c r="D4" s="599" t="s">
        <v>243</v>
      </c>
      <c r="E4" s="599" t="s">
        <v>242</v>
      </c>
      <c r="F4" s="599" t="s">
        <v>241</v>
      </c>
      <c r="G4" s="810"/>
      <c r="H4" s="599" t="s">
        <v>395</v>
      </c>
      <c r="I4" s="599" t="s">
        <v>394</v>
      </c>
      <c r="J4" s="599" t="s">
        <v>241</v>
      </c>
      <c r="K4" s="804"/>
    </row>
    <row r="5" spans="1:11" ht="18" customHeight="1">
      <c r="A5" s="801" t="s">
        <v>393</v>
      </c>
      <c r="B5" s="595" t="s">
        <v>381</v>
      </c>
      <c r="C5" s="218">
        <v>46507000</v>
      </c>
      <c r="D5" s="218">
        <v>65906000</v>
      </c>
      <c r="E5" s="218">
        <v>78708000</v>
      </c>
      <c r="F5" s="594">
        <f>D5-E5</f>
        <v>-12802000</v>
      </c>
      <c r="G5" s="594">
        <f>C5+F5</f>
        <v>33705000</v>
      </c>
      <c r="H5" s="218">
        <v>46733000</v>
      </c>
      <c r="I5" s="218">
        <v>500000</v>
      </c>
      <c r="J5" s="594">
        <f>H5-I5</f>
        <v>46233000</v>
      </c>
      <c r="K5" s="593">
        <f>G5+J5</f>
        <v>79938000</v>
      </c>
    </row>
    <row r="6" spans="1:11" ht="18" customHeight="1">
      <c r="A6" s="801"/>
      <c r="B6" s="595" t="s">
        <v>380</v>
      </c>
      <c r="C6" s="597"/>
      <c r="D6" s="594">
        <f>D5</f>
        <v>65906000</v>
      </c>
      <c r="E6" s="594">
        <f>E5</f>
        <v>78708000</v>
      </c>
      <c r="F6" s="594">
        <f>F5</f>
        <v>-12802000</v>
      </c>
      <c r="G6" s="597"/>
      <c r="H6" s="594">
        <f>H5</f>
        <v>46733000</v>
      </c>
      <c r="I6" s="594">
        <f>I5</f>
        <v>500000</v>
      </c>
      <c r="J6" s="594">
        <f>J5</f>
        <v>46233000</v>
      </c>
      <c r="K6" s="596"/>
    </row>
    <row r="7" spans="1:11" ht="18" customHeight="1">
      <c r="A7" s="801" t="s">
        <v>392</v>
      </c>
      <c r="B7" s="595" t="s">
        <v>381</v>
      </c>
      <c r="C7" s="594">
        <f>K5</f>
        <v>79938000</v>
      </c>
      <c r="D7" s="218">
        <v>66055000</v>
      </c>
      <c r="E7" s="218">
        <v>80173000</v>
      </c>
      <c r="F7" s="594">
        <f>D7-E7</f>
        <v>-14118000</v>
      </c>
      <c r="G7" s="594">
        <f>C7+F7</f>
        <v>65820000</v>
      </c>
      <c r="H7" s="218">
        <v>5400000</v>
      </c>
      <c r="I7" s="218">
        <v>1000000</v>
      </c>
      <c r="J7" s="594">
        <f>H7-I7</f>
        <v>4400000</v>
      </c>
      <c r="K7" s="593">
        <f>G7+J7</f>
        <v>70220000</v>
      </c>
    </row>
    <row r="8" spans="1:11" ht="18" customHeight="1">
      <c r="A8" s="801"/>
      <c r="B8" s="595" t="s">
        <v>380</v>
      </c>
      <c r="C8" s="597"/>
      <c r="D8" s="594">
        <f>SUM(D6:D7)</f>
        <v>131961000</v>
      </c>
      <c r="E8" s="594">
        <f>SUM(E6:E7)</f>
        <v>158881000</v>
      </c>
      <c r="F8" s="594">
        <f>SUM(F6:F7)</f>
        <v>-26920000</v>
      </c>
      <c r="G8" s="597"/>
      <c r="H8" s="594">
        <f>SUM(H6:H7)</f>
        <v>52133000</v>
      </c>
      <c r="I8" s="594">
        <f>SUM(I6:I7)</f>
        <v>1500000</v>
      </c>
      <c r="J8" s="594">
        <f>SUM(J6:J7)</f>
        <v>50633000</v>
      </c>
      <c r="K8" s="596"/>
    </row>
    <row r="9" spans="1:11" ht="18" customHeight="1">
      <c r="A9" s="801" t="s">
        <v>391</v>
      </c>
      <c r="B9" s="595" t="s">
        <v>381</v>
      </c>
      <c r="C9" s="594">
        <f>K7</f>
        <v>70220000</v>
      </c>
      <c r="D9" s="218">
        <v>103306000</v>
      </c>
      <c r="E9" s="218">
        <v>108550000</v>
      </c>
      <c r="F9" s="594">
        <f>D9-E9</f>
        <v>-5244000</v>
      </c>
      <c r="G9" s="594">
        <f>C9+F9</f>
        <v>64976000</v>
      </c>
      <c r="H9" s="218">
        <v>20000000</v>
      </c>
      <c r="I9" s="218">
        <v>12500000</v>
      </c>
      <c r="J9" s="594">
        <f>H9-I9</f>
        <v>7500000</v>
      </c>
      <c r="K9" s="593">
        <f>G9+J9</f>
        <v>72476000</v>
      </c>
    </row>
    <row r="10" spans="1:11" ht="18" customHeight="1">
      <c r="A10" s="801"/>
      <c r="B10" s="595" t="s">
        <v>380</v>
      </c>
      <c r="C10" s="597"/>
      <c r="D10" s="594">
        <f>SUM(D8:D9)</f>
        <v>235267000</v>
      </c>
      <c r="E10" s="594">
        <f>SUM(E8:E9)</f>
        <v>267431000</v>
      </c>
      <c r="F10" s="594">
        <f>SUM(F8:F9)</f>
        <v>-32164000</v>
      </c>
      <c r="G10" s="597"/>
      <c r="H10" s="594">
        <f>SUM(H8:H9)</f>
        <v>72133000</v>
      </c>
      <c r="I10" s="594">
        <f>SUM(I8:I9)</f>
        <v>14000000</v>
      </c>
      <c r="J10" s="594">
        <f>SUM(J8:J9)</f>
        <v>58133000</v>
      </c>
      <c r="K10" s="596"/>
    </row>
    <row r="11" spans="1:11" ht="18" customHeight="1">
      <c r="A11" s="801" t="s">
        <v>390</v>
      </c>
      <c r="B11" s="595" t="s">
        <v>381</v>
      </c>
      <c r="C11" s="594">
        <f>K9</f>
        <v>72476000</v>
      </c>
      <c r="D11" s="218">
        <v>65355000</v>
      </c>
      <c r="E11" s="218">
        <v>88225000</v>
      </c>
      <c r="F11" s="594">
        <f>D11-E11</f>
        <v>-22870000</v>
      </c>
      <c r="G11" s="594">
        <f>C11+F11</f>
        <v>49606000</v>
      </c>
      <c r="H11" s="218">
        <v>22000000</v>
      </c>
      <c r="I11" s="218">
        <v>3000000</v>
      </c>
      <c r="J11" s="594">
        <f>H11-I11</f>
        <v>19000000</v>
      </c>
      <c r="K11" s="593">
        <f>G11+J11</f>
        <v>68606000</v>
      </c>
    </row>
    <row r="12" spans="1:11" ht="18" customHeight="1">
      <c r="A12" s="801"/>
      <c r="B12" s="595" t="s">
        <v>380</v>
      </c>
      <c r="C12" s="597"/>
      <c r="D12" s="594">
        <f>SUM(D10:D11)</f>
        <v>300622000</v>
      </c>
      <c r="E12" s="594">
        <f>SUM(E10:E11)</f>
        <v>355656000</v>
      </c>
      <c r="F12" s="594">
        <f>SUM(F10:F11)</f>
        <v>-55034000</v>
      </c>
      <c r="G12" s="597"/>
      <c r="H12" s="594">
        <f>SUM(H10:H11)</f>
        <v>94133000</v>
      </c>
      <c r="I12" s="594">
        <f>SUM(I10:I11)</f>
        <v>17000000</v>
      </c>
      <c r="J12" s="594">
        <f>SUM(J10:J11)</f>
        <v>77133000</v>
      </c>
      <c r="K12" s="596"/>
    </row>
    <row r="13" spans="1:11" ht="18" customHeight="1">
      <c r="A13" s="801" t="s">
        <v>389</v>
      </c>
      <c r="B13" s="595" t="s">
        <v>381</v>
      </c>
      <c r="C13" s="594">
        <f>K11</f>
        <v>68606000</v>
      </c>
      <c r="D13" s="218">
        <v>73506000</v>
      </c>
      <c r="E13" s="218">
        <v>77743000</v>
      </c>
      <c r="F13" s="594">
        <f>D13-E13</f>
        <v>-4237000</v>
      </c>
      <c r="G13" s="594">
        <f>C13+F13</f>
        <v>64369000</v>
      </c>
      <c r="H13" s="218">
        <v>20000000</v>
      </c>
      <c r="I13" s="218">
        <v>9000000</v>
      </c>
      <c r="J13" s="594">
        <f>H13-I13</f>
        <v>11000000</v>
      </c>
      <c r="K13" s="593">
        <f>G13+J13</f>
        <v>75369000</v>
      </c>
    </row>
    <row r="14" spans="1:11" ht="18" customHeight="1">
      <c r="A14" s="801"/>
      <c r="B14" s="595" t="s">
        <v>380</v>
      </c>
      <c r="C14" s="597"/>
      <c r="D14" s="594">
        <f>SUM(D12:D13)</f>
        <v>374128000</v>
      </c>
      <c r="E14" s="594">
        <f>SUM(E12:E13)</f>
        <v>433399000</v>
      </c>
      <c r="F14" s="594">
        <f>SUM(F12:F13)</f>
        <v>-59271000</v>
      </c>
      <c r="G14" s="597"/>
      <c r="H14" s="594">
        <f>SUM(H12:H13)</f>
        <v>114133000</v>
      </c>
      <c r="I14" s="594">
        <f>SUM(I12:I13)</f>
        <v>26000000</v>
      </c>
      <c r="J14" s="594">
        <f>SUM(J12:J13)</f>
        <v>88133000</v>
      </c>
      <c r="K14" s="596"/>
    </row>
    <row r="15" spans="1:11" ht="18" customHeight="1">
      <c r="A15" s="801" t="s">
        <v>388</v>
      </c>
      <c r="B15" s="595" t="s">
        <v>381</v>
      </c>
      <c r="C15" s="594">
        <f>K13</f>
        <v>75369000</v>
      </c>
      <c r="D15" s="218">
        <v>61405000</v>
      </c>
      <c r="E15" s="218">
        <v>69543000</v>
      </c>
      <c r="F15" s="594">
        <f>D15-E15</f>
        <v>-8138000</v>
      </c>
      <c r="G15" s="594">
        <f>C15+F15</f>
        <v>67231000</v>
      </c>
      <c r="H15" s="218">
        <v>15000000</v>
      </c>
      <c r="I15" s="218">
        <v>12000000</v>
      </c>
      <c r="J15" s="594">
        <f>H15-I15</f>
        <v>3000000</v>
      </c>
      <c r="K15" s="593">
        <f>G15+J15</f>
        <v>70231000</v>
      </c>
    </row>
    <row r="16" spans="1:11" ht="18" customHeight="1">
      <c r="A16" s="801"/>
      <c r="B16" s="595" t="s">
        <v>380</v>
      </c>
      <c r="C16" s="597"/>
      <c r="D16" s="594">
        <f>SUM(D14:D15)</f>
        <v>435533000</v>
      </c>
      <c r="E16" s="594">
        <f>SUM(E14:E15)</f>
        <v>502942000</v>
      </c>
      <c r="F16" s="594">
        <f>SUM(F14:F15)</f>
        <v>-67409000</v>
      </c>
      <c r="G16" s="597"/>
      <c r="H16" s="594">
        <f>SUM(H14:H15)</f>
        <v>129133000</v>
      </c>
      <c r="I16" s="594">
        <f>SUM(I14:I15)</f>
        <v>38000000</v>
      </c>
      <c r="J16" s="594">
        <f>SUM(J14:J15)</f>
        <v>91133000</v>
      </c>
      <c r="K16" s="596"/>
    </row>
    <row r="17" spans="1:11" ht="18" customHeight="1">
      <c r="A17" s="801" t="s">
        <v>387</v>
      </c>
      <c r="B17" s="595" t="s">
        <v>381</v>
      </c>
      <c r="C17" s="594">
        <f>K15</f>
        <v>70231000</v>
      </c>
      <c r="D17" s="218">
        <v>63106000</v>
      </c>
      <c r="E17" s="218">
        <v>72044000</v>
      </c>
      <c r="F17" s="594">
        <f>D17-E17</f>
        <v>-8938000</v>
      </c>
      <c r="G17" s="594">
        <f>C17+F17</f>
        <v>61293000</v>
      </c>
      <c r="H17" s="218">
        <v>12000000</v>
      </c>
      <c r="I17" s="218">
        <v>9000000</v>
      </c>
      <c r="J17" s="594">
        <f>H17-I17</f>
        <v>3000000</v>
      </c>
      <c r="K17" s="593">
        <f>G17+J17</f>
        <v>64293000</v>
      </c>
    </row>
    <row r="18" spans="1:11" ht="18" customHeight="1">
      <c r="A18" s="801"/>
      <c r="B18" s="595" t="s">
        <v>380</v>
      </c>
      <c r="C18" s="597"/>
      <c r="D18" s="594">
        <f>SUM(D16:D17)</f>
        <v>498639000</v>
      </c>
      <c r="E18" s="594">
        <f>SUM(E16:E17)</f>
        <v>574986000</v>
      </c>
      <c r="F18" s="594">
        <f>SUM(F16:F17)</f>
        <v>-76347000</v>
      </c>
      <c r="G18" s="597"/>
      <c r="H18" s="594">
        <f>SUM(H16:H17)</f>
        <v>141133000</v>
      </c>
      <c r="I18" s="594">
        <f>SUM(I16:I17)</f>
        <v>47000000</v>
      </c>
      <c r="J18" s="594">
        <f>SUM(J16:J17)</f>
        <v>94133000</v>
      </c>
      <c r="K18" s="596"/>
    </row>
    <row r="19" spans="1:11" ht="18" customHeight="1">
      <c r="A19" s="801" t="s">
        <v>386</v>
      </c>
      <c r="B19" s="595" t="s">
        <v>381</v>
      </c>
      <c r="C19" s="594">
        <f>K17</f>
        <v>64293000</v>
      </c>
      <c r="D19" s="218">
        <v>128028000</v>
      </c>
      <c r="E19" s="218">
        <v>76242000</v>
      </c>
      <c r="F19" s="594">
        <f>D19-E19</f>
        <v>51786000</v>
      </c>
      <c r="G19" s="594">
        <f>C19+F19</f>
        <v>116079000</v>
      </c>
      <c r="H19" s="218">
        <v>20000000</v>
      </c>
      <c r="I19" s="218">
        <v>5000000</v>
      </c>
      <c r="J19" s="594">
        <f>H19-I19</f>
        <v>15000000</v>
      </c>
      <c r="K19" s="593">
        <f>G19+J19</f>
        <v>131079000</v>
      </c>
    </row>
    <row r="20" spans="1:11" ht="18" customHeight="1">
      <c r="A20" s="801"/>
      <c r="B20" s="595" t="s">
        <v>380</v>
      </c>
      <c r="C20" s="597"/>
      <c r="D20" s="594">
        <f>SUM(D18:D19)</f>
        <v>626667000</v>
      </c>
      <c r="E20" s="594">
        <f>SUM(E18:E19)</f>
        <v>651228000</v>
      </c>
      <c r="F20" s="594">
        <f>SUM(F18:F19)</f>
        <v>-24561000</v>
      </c>
      <c r="G20" s="597"/>
      <c r="H20" s="594">
        <f>SUM(H18:H19)</f>
        <v>161133000</v>
      </c>
      <c r="I20" s="594">
        <f>SUM(I18:I19)</f>
        <v>52000000</v>
      </c>
      <c r="J20" s="594">
        <f>SUM(J18:J19)</f>
        <v>109133000</v>
      </c>
      <c r="K20" s="596"/>
    </row>
    <row r="21" spans="1:11" ht="18" customHeight="1">
      <c r="A21" s="801" t="s">
        <v>385</v>
      </c>
      <c r="B21" s="595" t="s">
        <v>381</v>
      </c>
      <c r="C21" s="594">
        <f>K19</f>
        <v>131079000</v>
      </c>
      <c r="D21" s="218">
        <v>149705000</v>
      </c>
      <c r="E21" s="218">
        <v>63292000</v>
      </c>
      <c r="F21" s="594">
        <f>D21-E21</f>
        <v>86413000</v>
      </c>
      <c r="G21" s="594">
        <f>C21+F21</f>
        <v>217492000</v>
      </c>
      <c r="H21" s="218">
        <v>44279000</v>
      </c>
      <c r="I21" s="218">
        <v>212370000</v>
      </c>
      <c r="J21" s="594">
        <f>H21-I21</f>
        <v>-168091000</v>
      </c>
      <c r="K21" s="593">
        <f>G21+J21</f>
        <v>49401000</v>
      </c>
    </row>
    <row r="22" spans="1:11" ht="18" customHeight="1">
      <c r="A22" s="801"/>
      <c r="B22" s="595" t="s">
        <v>380</v>
      </c>
      <c r="C22" s="597"/>
      <c r="D22" s="594">
        <f>SUM(D20:D21)</f>
        <v>776372000</v>
      </c>
      <c r="E22" s="594">
        <f>SUM(E20:E21)</f>
        <v>714520000</v>
      </c>
      <c r="F22" s="594">
        <f>SUM(F20:F21)</f>
        <v>61852000</v>
      </c>
      <c r="G22" s="597"/>
      <c r="H22" s="594">
        <f>SUM(H20:H21)</f>
        <v>205412000</v>
      </c>
      <c r="I22" s="594">
        <f>SUM(I20:I21)</f>
        <v>264370000</v>
      </c>
      <c r="J22" s="594">
        <f>SUM(J20:J21)</f>
        <v>-58958000</v>
      </c>
      <c r="K22" s="596"/>
    </row>
    <row r="23" spans="1:11" ht="18" customHeight="1">
      <c r="A23" s="801" t="s">
        <v>384</v>
      </c>
      <c r="B23" s="595" t="s">
        <v>381</v>
      </c>
      <c r="C23" s="594">
        <f>K21</f>
        <v>49401000</v>
      </c>
      <c r="D23" s="218">
        <v>66606000</v>
      </c>
      <c r="E23" s="218">
        <v>68033000</v>
      </c>
      <c r="F23" s="594">
        <f>D23-E23</f>
        <v>-1427000</v>
      </c>
      <c r="G23" s="594">
        <f>C23+F23</f>
        <v>47974000</v>
      </c>
      <c r="H23" s="218">
        <v>15000000</v>
      </c>
      <c r="I23" s="218">
        <v>1000000</v>
      </c>
      <c r="J23" s="594">
        <f>H23-I23</f>
        <v>14000000</v>
      </c>
      <c r="K23" s="593">
        <f>G23+J23</f>
        <v>61974000</v>
      </c>
    </row>
    <row r="24" spans="1:11" ht="18" customHeight="1">
      <c r="A24" s="801"/>
      <c r="B24" s="595" t="s">
        <v>380</v>
      </c>
      <c r="C24" s="597"/>
      <c r="D24" s="594">
        <f>SUM(D22:D23)</f>
        <v>842978000</v>
      </c>
      <c r="E24" s="594">
        <f>SUM(E22:E23)</f>
        <v>782553000</v>
      </c>
      <c r="F24" s="594">
        <f>SUM(F22:F23)</f>
        <v>60425000</v>
      </c>
      <c r="G24" s="597"/>
      <c r="H24" s="594">
        <f>SUM(H22:H23)</f>
        <v>220412000</v>
      </c>
      <c r="I24" s="594">
        <f>SUM(I22:I23)</f>
        <v>265370000</v>
      </c>
      <c r="J24" s="594">
        <f>SUM(J22:J23)</f>
        <v>-44958000</v>
      </c>
      <c r="K24" s="596"/>
    </row>
    <row r="25" spans="1:11" ht="18" customHeight="1">
      <c r="A25" s="801" t="s">
        <v>383</v>
      </c>
      <c r="B25" s="595" t="s">
        <v>381</v>
      </c>
      <c r="C25" s="594">
        <f>K23</f>
        <v>61974000</v>
      </c>
      <c r="D25" s="218">
        <v>64905000</v>
      </c>
      <c r="E25" s="218">
        <v>71818000</v>
      </c>
      <c r="F25" s="594">
        <f>D25-E25</f>
        <v>-6913000</v>
      </c>
      <c r="G25" s="594">
        <f>C25+F25</f>
        <v>55061000</v>
      </c>
      <c r="H25" s="218">
        <v>8000000</v>
      </c>
      <c r="I25" s="218">
        <v>3000000</v>
      </c>
      <c r="J25" s="594">
        <f>H25-I25</f>
        <v>5000000</v>
      </c>
      <c r="K25" s="593">
        <f>G25+J25</f>
        <v>60061000</v>
      </c>
    </row>
    <row r="26" spans="1:11" ht="18" customHeight="1">
      <c r="A26" s="801"/>
      <c r="B26" s="595" t="s">
        <v>380</v>
      </c>
      <c r="C26" s="597"/>
      <c r="D26" s="594">
        <f>SUM(D24:D25)</f>
        <v>907883000</v>
      </c>
      <c r="E26" s="594">
        <f>SUM(E24:E25)</f>
        <v>854371000</v>
      </c>
      <c r="F26" s="594">
        <f>SUM(F24:F25)</f>
        <v>53512000</v>
      </c>
      <c r="G26" s="597"/>
      <c r="H26" s="594">
        <f>SUM(H24:H25)</f>
        <v>228412000</v>
      </c>
      <c r="I26" s="594">
        <f>SUM(I24:I25)</f>
        <v>268370000</v>
      </c>
      <c r="J26" s="594">
        <f>SUM(J24:J25)</f>
        <v>-39958000</v>
      </c>
      <c r="K26" s="596"/>
    </row>
    <row r="27" spans="1:11" ht="18" customHeight="1">
      <c r="A27" s="801" t="s">
        <v>382</v>
      </c>
      <c r="B27" s="595" t="s">
        <v>381</v>
      </c>
      <c r="C27" s="594">
        <f>K25</f>
        <v>60061000</v>
      </c>
      <c r="D27" s="218">
        <v>90540000</v>
      </c>
      <c r="E27" s="218">
        <v>109094000</v>
      </c>
      <c r="F27" s="594">
        <f>D27-E27</f>
        <v>-18554000</v>
      </c>
      <c r="G27" s="594">
        <f>C27+F27</f>
        <v>41507000</v>
      </c>
      <c r="H27" s="218">
        <v>15000000</v>
      </c>
      <c r="I27" s="218">
        <v>10000000</v>
      </c>
      <c r="J27" s="594">
        <f>H27-I27</f>
        <v>5000000</v>
      </c>
      <c r="K27" s="593">
        <f>G27+J27</f>
        <v>46507000</v>
      </c>
    </row>
    <row r="28" spans="1:11" ht="18" customHeight="1" thickBot="1">
      <c r="A28" s="802"/>
      <c r="B28" s="592" t="s">
        <v>380</v>
      </c>
      <c r="C28" s="591"/>
      <c r="D28" s="590">
        <f>SUM(D26:D27)</f>
        <v>998423000</v>
      </c>
      <c r="E28" s="590">
        <f>SUM(E26:E27)</f>
        <v>963465000</v>
      </c>
      <c r="F28" s="590">
        <f>SUM(F26:F27)</f>
        <v>34958000</v>
      </c>
      <c r="G28" s="591"/>
      <c r="H28" s="590">
        <f>SUM(H26:H27)</f>
        <v>243412000</v>
      </c>
      <c r="I28" s="590">
        <f>SUM(I26:I27)</f>
        <v>278370000</v>
      </c>
      <c r="J28" s="590">
        <f>SUM(J26:J27)</f>
        <v>-34958000</v>
      </c>
      <c r="K28" s="589"/>
    </row>
  </sheetData>
  <sheetProtection/>
  <mergeCells count="19">
    <mergeCell ref="A5:A6"/>
    <mergeCell ref="A7:A8"/>
    <mergeCell ref="K3:K4"/>
    <mergeCell ref="A3:A4"/>
    <mergeCell ref="B3:B4"/>
    <mergeCell ref="C3:C4"/>
    <mergeCell ref="D3:F3"/>
    <mergeCell ref="G3:G4"/>
    <mergeCell ref="H3:J3"/>
    <mergeCell ref="A9:A10"/>
    <mergeCell ref="A11:A12"/>
    <mergeCell ref="A25:A26"/>
    <mergeCell ref="A27:A28"/>
    <mergeCell ref="A13:A14"/>
    <mergeCell ref="A15:A16"/>
    <mergeCell ref="A17:A18"/>
    <mergeCell ref="A19:A20"/>
    <mergeCell ref="A21:A22"/>
    <mergeCell ref="A23:A24"/>
  </mergeCells>
  <printOptions/>
  <pageMargins left="0.5118110236220472" right="0.5118110236220472" top="0.7480314960629921" bottom="0.5511811023622047" header="0.31496062992125984" footer="0.31496062992125984"/>
  <pageSetup fitToHeight="1" fitToWidth="1" horizontalDpi="300" verticalDpi="300" orientation="landscape" paperSize="9" scale="91" r:id="rId1"/>
  <headerFooter>
    <oddHeader>&amp;R18. sz.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90" zoomScaleNormal="90" zoomScalePageLayoutView="0" workbookViewId="0" topLeftCell="A1">
      <selection activeCell="D36" sqref="D36"/>
    </sheetView>
  </sheetViews>
  <sheetFormatPr defaultColWidth="9.00390625" defaultRowHeight="12.75"/>
  <cols>
    <col min="1" max="1" width="67.875" style="0" customWidth="1"/>
    <col min="2" max="2" width="15.625" style="548" bestFit="1" customWidth="1"/>
    <col min="3" max="3" width="14.625" style="548" bestFit="1" customWidth="1"/>
    <col min="4" max="5" width="14.625" style="548" customWidth="1"/>
    <col min="6" max="11" width="14.625" style="0" customWidth="1"/>
    <col min="12" max="12" width="14.625" style="0" bestFit="1" customWidth="1"/>
  </cols>
  <sheetData>
    <row r="1" ht="12.75">
      <c r="L1" s="548" t="s">
        <v>420</v>
      </c>
    </row>
    <row r="2" spans="1:5" ht="18">
      <c r="A2" s="811" t="s">
        <v>419</v>
      </c>
      <c r="B2" s="811"/>
      <c r="C2" s="811"/>
      <c r="D2" s="811"/>
      <c r="E2" s="811"/>
    </row>
    <row r="4" spans="1:12" s="614" customFormat="1" ht="26.25" customHeight="1" thickBot="1">
      <c r="A4" s="614" t="s">
        <v>476</v>
      </c>
      <c r="B4" s="615"/>
      <c r="C4" s="615"/>
      <c r="D4" s="812"/>
      <c r="E4" s="812"/>
      <c r="L4" s="614" t="s">
        <v>138</v>
      </c>
    </row>
    <row r="5" spans="1:12" s="611" customFormat="1" ht="12.75" customHeight="1">
      <c r="A5" s="702" t="s">
        <v>240</v>
      </c>
      <c r="B5" s="709" t="s">
        <v>421</v>
      </c>
      <c r="C5" s="613" t="s">
        <v>422</v>
      </c>
      <c r="D5" s="613" t="s">
        <v>458</v>
      </c>
      <c r="E5" s="613" t="s">
        <v>559</v>
      </c>
      <c r="F5" s="613" t="s">
        <v>574</v>
      </c>
      <c r="G5" s="613" t="s">
        <v>575</v>
      </c>
      <c r="H5" s="613" t="s">
        <v>576</v>
      </c>
      <c r="I5" s="613" t="s">
        <v>577</v>
      </c>
      <c r="J5" s="613" t="s">
        <v>578</v>
      </c>
      <c r="K5" s="723" t="s">
        <v>579</v>
      </c>
      <c r="L5" s="612" t="s">
        <v>599</v>
      </c>
    </row>
    <row r="6" spans="1:12" s="233" customFormat="1" ht="12.75" customHeight="1">
      <c r="A6" s="703" t="s">
        <v>477</v>
      </c>
      <c r="B6" s="710">
        <v>201700000</v>
      </c>
      <c r="C6" s="607">
        <v>201700000</v>
      </c>
      <c r="D6" s="607">
        <v>201700000</v>
      </c>
      <c r="E6" s="607">
        <v>201700000</v>
      </c>
      <c r="F6" s="607">
        <v>201700000</v>
      </c>
      <c r="G6" s="607">
        <v>201700000</v>
      </c>
      <c r="H6" s="607">
        <v>201700000</v>
      </c>
      <c r="I6" s="607">
        <v>201700000</v>
      </c>
      <c r="J6" s="607">
        <v>201700000</v>
      </c>
      <c r="K6" s="607">
        <v>201700000</v>
      </c>
      <c r="L6" s="610">
        <v>201700000</v>
      </c>
    </row>
    <row r="7" spans="1:12" s="233" customFormat="1" ht="12.75" customHeight="1">
      <c r="A7" s="703" t="s">
        <v>478</v>
      </c>
      <c r="B7" s="710">
        <v>8834000</v>
      </c>
      <c r="C7" s="607">
        <v>32834000</v>
      </c>
      <c r="D7" s="607">
        <v>32834000</v>
      </c>
      <c r="E7" s="607">
        <v>32834000</v>
      </c>
      <c r="F7" s="607">
        <v>32834000</v>
      </c>
      <c r="G7" s="607">
        <v>32834000</v>
      </c>
      <c r="H7" s="607">
        <v>32834000</v>
      </c>
      <c r="I7" s="607">
        <v>32834000</v>
      </c>
      <c r="J7" s="607">
        <v>32834000</v>
      </c>
      <c r="K7" s="607">
        <v>32834000</v>
      </c>
      <c r="L7" s="610">
        <v>32834000</v>
      </c>
    </row>
    <row r="8" spans="1:12" s="233" customFormat="1" ht="12.75" customHeight="1">
      <c r="A8" s="703" t="s">
        <v>418</v>
      </c>
      <c r="B8" s="710">
        <v>1300000</v>
      </c>
      <c r="C8" s="607">
        <v>1300000</v>
      </c>
      <c r="D8" s="607">
        <v>1300000</v>
      </c>
      <c r="E8" s="607">
        <v>1300000</v>
      </c>
      <c r="F8" s="607">
        <v>1300000</v>
      </c>
      <c r="G8" s="607">
        <v>1300000</v>
      </c>
      <c r="H8" s="607">
        <v>1300000</v>
      </c>
      <c r="I8" s="607">
        <v>1300000</v>
      </c>
      <c r="J8" s="607">
        <v>1300000</v>
      </c>
      <c r="K8" s="607">
        <v>1300000</v>
      </c>
      <c r="L8" s="610">
        <v>1300000</v>
      </c>
    </row>
    <row r="9" spans="1:12" s="233" customFormat="1" ht="27" customHeight="1">
      <c r="A9" s="703" t="s">
        <v>417</v>
      </c>
      <c r="B9" s="710">
        <v>7655000</v>
      </c>
      <c r="C9" s="607">
        <v>5000000</v>
      </c>
      <c r="D9" s="607">
        <v>5000000</v>
      </c>
      <c r="E9" s="607">
        <v>5000000</v>
      </c>
      <c r="F9" s="607">
        <v>5000000</v>
      </c>
      <c r="G9" s="607">
        <v>5000000</v>
      </c>
      <c r="H9" s="607">
        <v>5000000</v>
      </c>
      <c r="I9" s="607">
        <v>5000000</v>
      </c>
      <c r="J9" s="607">
        <v>5000000</v>
      </c>
      <c r="K9" s="607">
        <v>5000000</v>
      </c>
      <c r="L9" s="610">
        <v>5000000</v>
      </c>
    </row>
    <row r="10" spans="1:12" s="233" customFormat="1" ht="12.75" customHeight="1">
      <c r="A10" s="703" t="s">
        <v>416</v>
      </c>
      <c r="B10" s="710">
        <v>55000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10"/>
    </row>
    <row r="11" spans="1:12" s="233" customFormat="1" ht="12.75" customHeight="1">
      <c r="A11" s="703" t="s">
        <v>415</v>
      </c>
      <c r="B11" s="710"/>
      <c r="C11" s="607"/>
      <c r="D11" s="607"/>
      <c r="E11" s="607"/>
      <c r="F11" s="607"/>
      <c r="G11" s="607"/>
      <c r="H11" s="607"/>
      <c r="I11" s="607"/>
      <c r="J11" s="607"/>
      <c r="K11" s="607"/>
      <c r="L11" s="610"/>
    </row>
    <row r="12" spans="1:12" s="233" customFormat="1" ht="12.75" customHeight="1">
      <c r="A12" s="703" t="s">
        <v>479</v>
      </c>
      <c r="B12" s="710"/>
      <c r="C12" s="607"/>
      <c r="D12" s="607"/>
      <c r="E12" s="607"/>
      <c r="F12" s="607"/>
      <c r="G12" s="607"/>
      <c r="H12" s="607"/>
      <c r="I12" s="607"/>
      <c r="J12" s="607"/>
      <c r="K12" s="607"/>
      <c r="L12" s="610"/>
    </row>
    <row r="13" spans="1:12" s="233" customFormat="1" ht="12.75" customHeight="1">
      <c r="A13" s="704" t="s">
        <v>414</v>
      </c>
      <c r="B13" s="711">
        <f>SUM(B6:B12)</f>
        <v>219544000</v>
      </c>
      <c r="C13" s="606">
        <f>SUM(C6:C12)</f>
        <v>240834000</v>
      </c>
      <c r="D13" s="606">
        <f>SUM(D6:D12)</f>
        <v>240834000</v>
      </c>
      <c r="E13" s="606">
        <f>SUM(E6:E12)</f>
        <v>240834000</v>
      </c>
      <c r="F13" s="606">
        <f aca="true" t="shared" si="0" ref="F13:L13">SUM(F6:F12)</f>
        <v>240834000</v>
      </c>
      <c r="G13" s="606">
        <f t="shared" si="0"/>
        <v>240834000</v>
      </c>
      <c r="H13" s="606">
        <f t="shared" si="0"/>
        <v>240834000</v>
      </c>
      <c r="I13" s="606">
        <f t="shared" si="0"/>
        <v>240834000</v>
      </c>
      <c r="J13" s="606">
        <f t="shared" si="0"/>
        <v>240834000</v>
      </c>
      <c r="K13" s="606">
        <f>SUM(K6:K12)</f>
        <v>240834000</v>
      </c>
      <c r="L13" s="609">
        <f t="shared" si="0"/>
        <v>240834000</v>
      </c>
    </row>
    <row r="14" spans="1:12" s="233" customFormat="1" ht="12.75" customHeight="1">
      <c r="A14" s="704"/>
      <c r="B14" s="711"/>
      <c r="C14" s="606"/>
      <c r="D14" s="606"/>
      <c r="E14" s="606"/>
      <c r="F14" s="606"/>
      <c r="G14" s="606"/>
      <c r="H14" s="606"/>
      <c r="I14" s="606"/>
      <c r="J14" s="606"/>
      <c r="K14" s="606"/>
      <c r="L14" s="609"/>
    </row>
    <row r="15" spans="1:12" s="233" customFormat="1" ht="12.75" customHeight="1">
      <c r="A15" s="704" t="s">
        <v>413</v>
      </c>
      <c r="B15" s="711">
        <f>+B13/2</f>
        <v>109772000</v>
      </c>
      <c r="C15" s="606">
        <f>+C13/2</f>
        <v>120417000</v>
      </c>
      <c r="D15" s="606">
        <f>+D13/2</f>
        <v>120417000</v>
      </c>
      <c r="E15" s="606">
        <f>+E13/2</f>
        <v>120417000</v>
      </c>
      <c r="F15" s="606">
        <f aca="true" t="shared" si="1" ref="F15:L15">+F13/2</f>
        <v>120417000</v>
      </c>
      <c r="G15" s="606">
        <f t="shared" si="1"/>
        <v>120417000</v>
      </c>
      <c r="H15" s="606">
        <f t="shared" si="1"/>
        <v>120417000</v>
      </c>
      <c r="I15" s="606">
        <f t="shared" si="1"/>
        <v>120417000</v>
      </c>
      <c r="J15" s="606">
        <f t="shared" si="1"/>
        <v>120417000</v>
      </c>
      <c r="K15" s="606">
        <f>+K13/2</f>
        <v>120417000</v>
      </c>
      <c r="L15" s="609">
        <f t="shared" si="1"/>
        <v>120417000</v>
      </c>
    </row>
    <row r="16" spans="1:12" s="233" customFormat="1" ht="12.75" customHeight="1">
      <c r="A16" s="703"/>
      <c r="B16" s="710"/>
      <c r="C16" s="607"/>
      <c r="D16" s="607"/>
      <c r="E16" s="607"/>
      <c r="F16" s="607"/>
      <c r="G16" s="607"/>
      <c r="H16" s="607"/>
      <c r="I16" s="607"/>
      <c r="J16" s="607"/>
      <c r="K16" s="607"/>
      <c r="L16" s="610"/>
    </row>
    <row r="17" spans="1:12" s="233" customFormat="1" ht="12.75" customHeight="1">
      <c r="A17" s="703" t="s">
        <v>412</v>
      </c>
      <c r="B17" s="712">
        <v>12012782</v>
      </c>
      <c r="C17" s="692">
        <v>7850000</v>
      </c>
      <c r="D17" s="692">
        <v>2585158</v>
      </c>
      <c r="E17" s="692"/>
      <c r="F17" s="692"/>
      <c r="G17" s="692"/>
      <c r="H17" s="692"/>
      <c r="I17" s="692"/>
      <c r="J17" s="692"/>
      <c r="K17" s="692"/>
      <c r="L17" s="693"/>
    </row>
    <row r="18" spans="1:12" s="233" customFormat="1" ht="12.75" customHeight="1">
      <c r="A18" s="703" t="s">
        <v>411</v>
      </c>
      <c r="B18" s="710"/>
      <c r="C18" s="607"/>
      <c r="D18" s="607"/>
      <c r="E18" s="607"/>
      <c r="F18" s="607"/>
      <c r="G18" s="607"/>
      <c r="H18" s="607"/>
      <c r="I18" s="607"/>
      <c r="J18" s="607"/>
      <c r="K18" s="607"/>
      <c r="L18" s="610"/>
    </row>
    <row r="19" spans="1:12" s="233" customFormat="1" ht="12.75" customHeight="1">
      <c r="A19" s="703" t="s">
        <v>410</v>
      </c>
      <c r="B19" s="710"/>
      <c r="C19" s="607"/>
      <c r="D19" s="607"/>
      <c r="E19" s="607"/>
      <c r="F19" s="607"/>
      <c r="G19" s="607"/>
      <c r="H19" s="607"/>
      <c r="I19" s="607"/>
      <c r="J19" s="607"/>
      <c r="K19" s="607"/>
      <c r="L19" s="610"/>
    </row>
    <row r="20" spans="1:12" s="233" customFormat="1" ht="12.75" customHeight="1">
      <c r="A20" s="703" t="s">
        <v>409</v>
      </c>
      <c r="B20" s="710"/>
      <c r="C20" s="607"/>
      <c r="D20" s="607"/>
      <c r="E20" s="607"/>
      <c r="F20" s="607"/>
      <c r="G20" s="607"/>
      <c r="H20" s="607"/>
      <c r="I20" s="607"/>
      <c r="J20" s="607"/>
      <c r="K20" s="607"/>
      <c r="L20" s="610"/>
    </row>
    <row r="21" spans="1:12" s="233" customFormat="1" ht="12.75" customHeight="1">
      <c r="A21" s="703" t="s">
        <v>408</v>
      </c>
      <c r="B21" s="710"/>
      <c r="C21" s="607"/>
      <c r="D21" s="607"/>
      <c r="E21" s="607"/>
      <c r="F21" s="607"/>
      <c r="G21" s="607"/>
      <c r="H21" s="607"/>
      <c r="I21" s="607"/>
      <c r="J21" s="607"/>
      <c r="K21" s="607"/>
      <c r="L21" s="610"/>
    </row>
    <row r="22" spans="1:12" s="233" customFormat="1" ht="12.75" customHeight="1">
      <c r="A22" s="703" t="s">
        <v>407</v>
      </c>
      <c r="B22" s="710"/>
      <c r="C22" s="607"/>
      <c r="D22" s="607"/>
      <c r="E22" s="607"/>
      <c r="F22" s="607"/>
      <c r="G22" s="607"/>
      <c r="H22" s="607"/>
      <c r="I22" s="607"/>
      <c r="J22" s="607"/>
      <c r="K22" s="607"/>
      <c r="L22" s="610"/>
    </row>
    <row r="23" spans="1:12" s="233" customFormat="1" ht="12.75" customHeight="1">
      <c r="A23" s="703" t="s">
        <v>406</v>
      </c>
      <c r="B23" s="710"/>
      <c r="C23" s="607"/>
      <c r="D23" s="607"/>
      <c r="E23" s="607"/>
      <c r="F23" s="607"/>
      <c r="G23" s="607"/>
      <c r="H23" s="607"/>
      <c r="I23" s="607"/>
      <c r="J23" s="607"/>
      <c r="K23" s="607"/>
      <c r="L23" s="610"/>
    </row>
    <row r="24" spans="1:12" s="233" customFormat="1" ht="12.75" customHeight="1">
      <c r="A24" s="704" t="s">
        <v>405</v>
      </c>
      <c r="B24" s="711">
        <f>SUM(B17:B23)</f>
        <v>12012782</v>
      </c>
      <c r="C24" s="606">
        <f>SUM(C17:C23)</f>
        <v>7850000</v>
      </c>
      <c r="D24" s="606">
        <f>SUM(D17:D23)</f>
        <v>2585158</v>
      </c>
      <c r="E24" s="606">
        <f>SUM(E17:E23)</f>
        <v>0</v>
      </c>
      <c r="F24" s="606">
        <f aca="true" t="shared" si="2" ref="F24:L24">SUM(F17:F23)</f>
        <v>0</v>
      </c>
      <c r="G24" s="606">
        <f t="shared" si="2"/>
        <v>0</v>
      </c>
      <c r="H24" s="606">
        <f t="shared" si="2"/>
        <v>0</v>
      </c>
      <c r="I24" s="606">
        <f t="shared" si="2"/>
        <v>0</v>
      </c>
      <c r="J24" s="606">
        <f t="shared" si="2"/>
        <v>0</v>
      </c>
      <c r="K24" s="606">
        <f>SUM(K17:K23)</f>
        <v>0</v>
      </c>
      <c r="L24" s="609">
        <f t="shared" si="2"/>
        <v>0</v>
      </c>
    </row>
    <row r="25" spans="1:12" s="233" customFormat="1" ht="12.75" customHeight="1">
      <c r="A25" s="703" t="s">
        <v>404</v>
      </c>
      <c r="B25" s="712">
        <v>7500000</v>
      </c>
      <c r="C25" s="692">
        <v>1000000</v>
      </c>
      <c r="D25" s="692">
        <v>300000</v>
      </c>
      <c r="E25" s="692"/>
      <c r="F25" s="692"/>
      <c r="G25" s="692"/>
      <c r="H25" s="692"/>
      <c r="I25" s="692"/>
      <c r="J25" s="692"/>
      <c r="K25" s="692"/>
      <c r="L25" s="693"/>
    </row>
    <row r="26" spans="1:12" s="605" customFormat="1" ht="12.75" customHeight="1">
      <c r="A26" s="704" t="s">
        <v>570</v>
      </c>
      <c r="B26" s="713">
        <f aca="true" t="shared" si="3" ref="B26:L26">SUM(B24:B25)</f>
        <v>19512782</v>
      </c>
      <c r="C26" s="700">
        <f t="shared" si="3"/>
        <v>8850000</v>
      </c>
      <c r="D26" s="700">
        <f t="shared" si="3"/>
        <v>2885158</v>
      </c>
      <c r="E26" s="700">
        <f t="shared" si="3"/>
        <v>0</v>
      </c>
      <c r="F26" s="700">
        <f t="shared" si="3"/>
        <v>0</v>
      </c>
      <c r="G26" s="700">
        <f t="shared" si="3"/>
        <v>0</v>
      </c>
      <c r="H26" s="700">
        <f t="shared" si="3"/>
        <v>0</v>
      </c>
      <c r="I26" s="700">
        <f t="shared" si="3"/>
        <v>0</v>
      </c>
      <c r="J26" s="700">
        <f t="shared" si="3"/>
        <v>0</v>
      </c>
      <c r="K26" s="700">
        <f>SUM(K24:K25)</f>
        <v>0</v>
      </c>
      <c r="L26" s="701">
        <f t="shared" si="3"/>
        <v>0</v>
      </c>
    </row>
    <row r="27" spans="1:12" s="233" customFormat="1" ht="12.75" customHeight="1">
      <c r="A27" s="703" t="s">
        <v>412</v>
      </c>
      <c r="B27" s="721"/>
      <c r="C27" s="722">
        <v>17040000</v>
      </c>
      <c r="D27" s="722">
        <v>17040000</v>
      </c>
      <c r="E27" s="722">
        <v>17040000</v>
      </c>
      <c r="F27" s="722">
        <v>18620000</v>
      </c>
      <c r="G27" s="722">
        <v>18620000</v>
      </c>
      <c r="H27" s="722">
        <v>10800000</v>
      </c>
      <c r="I27" s="722">
        <v>10300000</v>
      </c>
      <c r="J27" s="722">
        <v>5180000</v>
      </c>
      <c r="K27" s="727">
        <v>4680000</v>
      </c>
      <c r="L27" s="728">
        <v>4680000</v>
      </c>
    </row>
    <row r="28" spans="1:12" s="233" customFormat="1" ht="12.75" customHeight="1">
      <c r="A28" s="703" t="s">
        <v>411</v>
      </c>
      <c r="B28" s="710"/>
      <c r="C28" s="607"/>
      <c r="D28" s="607"/>
      <c r="E28" s="607"/>
      <c r="F28" s="607"/>
      <c r="G28" s="607"/>
      <c r="H28" s="607"/>
      <c r="I28" s="607"/>
      <c r="J28" s="607"/>
      <c r="K28" s="724"/>
      <c r="L28" s="610"/>
    </row>
    <row r="29" spans="1:12" s="233" customFormat="1" ht="12.75" customHeight="1">
      <c r="A29" s="703" t="s">
        <v>410</v>
      </c>
      <c r="B29" s="710"/>
      <c r="C29" s="607"/>
      <c r="D29" s="607"/>
      <c r="E29" s="607"/>
      <c r="F29" s="607"/>
      <c r="G29" s="607"/>
      <c r="H29" s="607"/>
      <c r="I29" s="607"/>
      <c r="J29" s="607"/>
      <c r="K29" s="724"/>
      <c r="L29" s="610"/>
    </row>
    <row r="30" spans="1:12" s="233" customFormat="1" ht="12.75" customHeight="1">
      <c r="A30" s="703" t="s">
        <v>409</v>
      </c>
      <c r="B30" s="710"/>
      <c r="C30" s="607"/>
      <c r="D30" s="607"/>
      <c r="E30" s="607"/>
      <c r="F30" s="607"/>
      <c r="G30" s="607"/>
      <c r="H30" s="607"/>
      <c r="I30" s="607"/>
      <c r="J30" s="607"/>
      <c r="K30" s="724"/>
      <c r="L30" s="610"/>
    </row>
    <row r="31" spans="1:12" s="233" customFormat="1" ht="12.75" customHeight="1">
      <c r="A31" s="703" t="s">
        <v>408</v>
      </c>
      <c r="B31" s="710"/>
      <c r="C31" s="607"/>
      <c r="D31" s="607"/>
      <c r="E31" s="607"/>
      <c r="F31" s="607"/>
      <c r="G31" s="607"/>
      <c r="H31" s="607"/>
      <c r="I31" s="607"/>
      <c r="J31" s="607"/>
      <c r="K31" s="724"/>
      <c r="L31" s="610"/>
    </row>
    <row r="32" spans="1:12" s="233" customFormat="1" ht="12.75" customHeight="1">
      <c r="A32" s="703" t="s">
        <v>407</v>
      </c>
      <c r="B32" s="710"/>
      <c r="C32" s="607"/>
      <c r="D32" s="607"/>
      <c r="E32" s="607"/>
      <c r="F32" s="607"/>
      <c r="G32" s="607"/>
      <c r="H32" s="607"/>
      <c r="I32" s="607"/>
      <c r="J32" s="607"/>
      <c r="K32" s="724"/>
      <c r="L32" s="610"/>
    </row>
    <row r="33" spans="1:12" s="233" customFormat="1" ht="12.75" customHeight="1">
      <c r="A33" s="703" t="s">
        <v>406</v>
      </c>
      <c r="B33" s="710"/>
      <c r="C33" s="607"/>
      <c r="D33" s="607"/>
      <c r="E33" s="607"/>
      <c r="F33" s="607"/>
      <c r="G33" s="607"/>
      <c r="H33" s="607"/>
      <c r="I33" s="607"/>
      <c r="J33" s="607"/>
      <c r="K33" s="724"/>
      <c r="L33" s="610"/>
    </row>
    <row r="34" spans="1:12" s="233" customFormat="1" ht="12.75" customHeight="1">
      <c r="A34" s="704" t="s">
        <v>571</v>
      </c>
      <c r="B34" s="711">
        <f>SUM(B27:B33)</f>
        <v>0</v>
      </c>
      <c r="C34" s="606">
        <f>SUM(C27:C33)</f>
        <v>17040000</v>
      </c>
      <c r="D34" s="606">
        <f>SUM(D27:D33)</f>
        <v>17040000</v>
      </c>
      <c r="E34" s="606">
        <f>SUM(E27:E33)</f>
        <v>17040000</v>
      </c>
      <c r="F34" s="606">
        <f aca="true" t="shared" si="4" ref="F34:L34">SUM(F27:F33)</f>
        <v>18620000</v>
      </c>
      <c r="G34" s="606">
        <f t="shared" si="4"/>
        <v>18620000</v>
      </c>
      <c r="H34" s="606">
        <f t="shared" si="4"/>
        <v>10800000</v>
      </c>
      <c r="I34" s="606">
        <f t="shared" si="4"/>
        <v>10300000</v>
      </c>
      <c r="J34" s="606">
        <f t="shared" si="4"/>
        <v>5180000</v>
      </c>
      <c r="K34" s="606">
        <f t="shared" si="4"/>
        <v>4680000</v>
      </c>
      <c r="L34" s="609">
        <f t="shared" si="4"/>
        <v>4680000</v>
      </c>
    </row>
    <row r="35" spans="1:12" s="233" customFormat="1" ht="12.75" customHeight="1">
      <c r="A35" s="703" t="s">
        <v>404</v>
      </c>
      <c r="B35" s="712">
        <v>2278000</v>
      </c>
      <c r="C35" s="692">
        <v>12000000</v>
      </c>
      <c r="D35" s="692">
        <v>11750000</v>
      </c>
      <c r="E35" s="692">
        <v>11500000</v>
      </c>
      <c r="F35" s="692">
        <v>9680000</v>
      </c>
      <c r="G35" s="692">
        <v>5580000</v>
      </c>
      <c r="H35" s="692">
        <v>1040000</v>
      </c>
      <c r="I35" s="692">
        <v>1000000</v>
      </c>
      <c r="J35" s="692">
        <v>800000</v>
      </c>
      <c r="K35" s="725">
        <v>700000</v>
      </c>
      <c r="L35" s="693">
        <v>460000</v>
      </c>
    </row>
    <row r="36" spans="1:12" s="605" customFormat="1" ht="12.75" customHeight="1">
      <c r="A36" s="704" t="s">
        <v>572</v>
      </c>
      <c r="B36" s="713">
        <f aca="true" t="shared" si="5" ref="B36:L36">SUM(B34:B35)</f>
        <v>2278000</v>
      </c>
      <c r="C36" s="700">
        <f t="shared" si="5"/>
        <v>29040000</v>
      </c>
      <c r="D36" s="700">
        <f t="shared" si="5"/>
        <v>28790000</v>
      </c>
      <c r="E36" s="700">
        <f t="shared" si="5"/>
        <v>28540000</v>
      </c>
      <c r="F36" s="700">
        <f t="shared" si="5"/>
        <v>28300000</v>
      </c>
      <c r="G36" s="700">
        <f t="shared" si="5"/>
        <v>24200000</v>
      </c>
      <c r="H36" s="700">
        <f t="shared" si="5"/>
        <v>11840000</v>
      </c>
      <c r="I36" s="700">
        <f t="shared" si="5"/>
        <v>11300000</v>
      </c>
      <c r="J36" s="700">
        <f t="shared" si="5"/>
        <v>5980000</v>
      </c>
      <c r="K36" s="700">
        <f>SUM(K34:K35)</f>
        <v>5380000</v>
      </c>
      <c r="L36" s="701">
        <f t="shared" si="5"/>
        <v>5140000</v>
      </c>
    </row>
    <row r="37" spans="1:12" s="233" customFormat="1" ht="12.75" customHeight="1">
      <c r="A37" s="704" t="s">
        <v>573</v>
      </c>
      <c r="B37" s="711">
        <f aca="true" t="shared" si="6" ref="B37:L37">B26+B36</f>
        <v>21790782</v>
      </c>
      <c r="C37" s="606">
        <f t="shared" si="6"/>
        <v>37890000</v>
      </c>
      <c r="D37" s="606">
        <f t="shared" si="6"/>
        <v>31675158</v>
      </c>
      <c r="E37" s="606">
        <f t="shared" si="6"/>
        <v>28540000</v>
      </c>
      <c r="F37" s="606">
        <f t="shared" si="6"/>
        <v>28300000</v>
      </c>
      <c r="G37" s="606">
        <f t="shared" si="6"/>
        <v>24200000</v>
      </c>
      <c r="H37" s="606">
        <f t="shared" si="6"/>
        <v>11840000</v>
      </c>
      <c r="I37" s="606">
        <f t="shared" si="6"/>
        <v>11300000</v>
      </c>
      <c r="J37" s="606">
        <f t="shared" si="6"/>
        <v>5980000</v>
      </c>
      <c r="K37" s="606">
        <f>K26+K36</f>
        <v>5380000</v>
      </c>
      <c r="L37" s="609">
        <f t="shared" si="6"/>
        <v>5140000</v>
      </c>
    </row>
    <row r="38" spans="1:12" s="605" customFormat="1" ht="30.75" customHeight="1">
      <c r="A38" s="705" t="s">
        <v>403</v>
      </c>
      <c r="B38" s="711">
        <f>+B15-B37</f>
        <v>87981218</v>
      </c>
      <c r="C38" s="606">
        <f>+C15-C37</f>
        <v>82527000</v>
      </c>
      <c r="D38" s="606">
        <f>+D15-D37</f>
        <v>88741842</v>
      </c>
      <c r="E38" s="606">
        <f>+E15-E37</f>
        <v>91877000</v>
      </c>
      <c r="F38" s="606">
        <f aca="true" t="shared" si="7" ref="F38:L38">+F15-F37</f>
        <v>92117000</v>
      </c>
      <c r="G38" s="606">
        <f t="shared" si="7"/>
        <v>96217000</v>
      </c>
      <c r="H38" s="606">
        <f t="shared" si="7"/>
        <v>108577000</v>
      </c>
      <c r="I38" s="606">
        <f t="shared" si="7"/>
        <v>109117000</v>
      </c>
      <c r="J38" s="606">
        <f t="shared" si="7"/>
        <v>114437000</v>
      </c>
      <c r="K38" s="606">
        <f>+K15-K37</f>
        <v>115037000</v>
      </c>
      <c r="L38" s="609">
        <f t="shared" si="7"/>
        <v>115277000</v>
      </c>
    </row>
    <row r="39" spans="1:12" s="233" customFormat="1" ht="37.5" customHeight="1" thickBot="1">
      <c r="A39" s="704" t="s">
        <v>481</v>
      </c>
      <c r="B39" s="714">
        <v>0</v>
      </c>
      <c r="C39" s="715"/>
      <c r="D39" s="715"/>
      <c r="E39" s="716"/>
      <c r="F39" s="716"/>
      <c r="G39" s="716"/>
      <c r="H39" s="716"/>
      <c r="I39" s="716"/>
      <c r="J39" s="716"/>
      <c r="K39" s="726"/>
      <c r="L39" s="622"/>
    </row>
    <row r="40" spans="1:12" ht="13.5" thickBot="1">
      <c r="A40" s="659" t="s">
        <v>566</v>
      </c>
      <c r="B40" s="706">
        <v>90000000</v>
      </c>
      <c r="C40" s="661"/>
      <c r="D40" s="707"/>
      <c r="E40" s="708"/>
      <c r="F40" s="708"/>
      <c r="G40" s="708"/>
      <c r="H40" s="708"/>
      <c r="I40" s="708"/>
      <c r="J40" s="708"/>
      <c r="K40" s="708"/>
      <c r="L40" s="708"/>
    </row>
    <row r="41" spans="1:12" s="605" customFormat="1" ht="13.5" thickBot="1">
      <c r="A41" s="621" t="s">
        <v>480</v>
      </c>
      <c r="B41" s="155"/>
      <c r="C41" s="608"/>
      <c r="D41" s="608"/>
      <c r="E41" s="622"/>
      <c r="F41" s="622"/>
      <c r="G41" s="622"/>
      <c r="H41" s="622"/>
      <c r="I41" s="622"/>
      <c r="J41" s="622"/>
      <c r="K41" s="622"/>
      <c r="L41" s="622"/>
    </row>
    <row r="42" spans="1:12" ht="13.5" thickBot="1">
      <c r="A42" s="623" t="s">
        <v>558</v>
      </c>
      <c r="B42" s="691">
        <v>2600000</v>
      </c>
      <c r="C42" s="616"/>
      <c r="D42" s="618"/>
      <c r="E42" s="619"/>
      <c r="F42" s="619"/>
      <c r="G42" s="619"/>
      <c r="H42" s="619"/>
      <c r="I42" s="619"/>
      <c r="J42" s="619"/>
      <c r="K42" s="619"/>
      <c r="L42" s="619"/>
    </row>
    <row r="43" spans="1:12" ht="13.5" thickBot="1">
      <c r="A43" s="623" t="s">
        <v>519</v>
      </c>
      <c r="B43" s="691">
        <v>2639000</v>
      </c>
      <c r="C43" s="616"/>
      <c r="D43" s="618"/>
      <c r="E43" s="619"/>
      <c r="F43" s="619"/>
      <c r="G43" s="619"/>
      <c r="H43" s="619"/>
      <c r="I43" s="619"/>
      <c r="J43" s="619"/>
      <c r="K43" s="619"/>
      <c r="L43" s="619"/>
    </row>
    <row r="44" spans="1:12" ht="13.5" thickBot="1">
      <c r="A44" s="623" t="s">
        <v>423</v>
      </c>
      <c r="B44" s="617">
        <v>2000000</v>
      </c>
      <c r="C44" s="616"/>
      <c r="D44" s="618"/>
      <c r="E44" s="619"/>
      <c r="F44" s="619"/>
      <c r="G44" s="619"/>
      <c r="H44" s="619"/>
      <c r="I44" s="619"/>
      <c r="J44" s="619"/>
      <c r="K44" s="619"/>
      <c r="L44" s="619"/>
    </row>
    <row r="45" spans="1:12" ht="13.5" thickBot="1">
      <c r="A45" s="660" t="s">
        <v>482</v>
      </c>
      <c r="B45" s="617"/>
      <c r="C45" s="616"/>
      <c r="D45" s="618"/>
      <c r="E45" s="619"/>
      <c r="F45" s="619"/>
      <c r="G45" s="619"/>
      <c r="H45" s="619"/>
      <c r="I45" s="619"/>
      <c r="J45" s="619"/>
      <c r="K45" s="619"/>
      <c r="L45" s="619"/>
    </row>
    <row r="46" spans="1:12" ht="13.5" thickBot="1">
      <c r="A46" s="659" t="s">
        <v>483</v>
      </c>
      <c r="B46" s="617">
        <v>2500000</v>
      </c>
      <c r="C46" s="616"/>
      <c r="D46" s="618"/>
      <c r="E46" s="619"/>
      <c r="F46" s="619"/>
      <c r="G46" s="619"/>
      <c r="H46" s="619"/>
      <c r="I46" s="619"/>
      <c r="J46" s="619"/>
      <c r="K46" s="619"/>
      <c r="L46" s="619"/>
    </row>
    <row r="47" spans="1:12" ht="26.25" thickBot="1">
      <c r="A47" s="659" t="s">
        <v>555</v>
      </c>
      <c r="B47" s="617">
        <v>1500000</v>
      </c>
      <c r="C47" s="616"/>
      <c r="D47" s="618"/>
      <c r="E47" s="619"/>
      <c r="F47" s="619"/>
      <c r="G47" s="619"/>
      <c r="H47" s="619"/>
      <c r="I47" s="619"/>
      <c r="J47" s="619"/>
      <c r="K47" s="619"/>
      <c r="L47" s="619"/>
    </row>
    <row r="48" spans="1:12" ht="13.5" thickBot="1">
      <c r="A48" s="659" t="s">
        <v>556</v>
      </c>
      <c r="B48" s="617">
        <v>1500000</v>
      </c>
      <c r="C48" s="616"/>
      <c r="D48" s="618"/>
      <c r="E48" s="619"/>
      <c r="F48" s="619"/>
      <c r="G48" s="619"/>
      <c r="H48" s="619"/>
      <c r="I48" s="619"/>
      <c r="J48" s="619"/>
      <c r="K48" s="619"/>
      <c r="L48" s="619"/>
    </row>
    <row r="49" spans="1:12" ht="26.25" thickBot="1">
      <c r="A49" s="659" t="s">
        <v>557</v>
      </c>
      <c r="B49" s="617">
        <v>500000</v>
      </c>
      <c r="C49" s="616"/>
      <c r="D49" s="618"/>
      <c r="E49" s="619"/>
      <c r="F49" s="619"/>
      <c r="G49" s="619"/>
      <c r="H49" s="619"/>
      <c r="I49" s="619"/>
      <c r="J49" s="619"/>
      <c r="K49" s="619"/>
      <c r="L49" s="619"/>
    </row>
    <row r="50" spans="1:12" ht="13.5" thickBot="1">
      <c r="A50" s="659" t="s">
        <v>484</v>
      </c>
      <c r="B50" s="617">
        <v>1500000</v>
      </c>
      <c r="C50" s="616"/>
      <c r="D50" s="616"/>
      <c r="E50" s="619"/>
      <c r="F50" s="619"/>
      <c r="G50" s="619"/>
      <c r="H50" s="619"/>
      <c r="I50" s="619"/>
      <c r="J50" s="619"/>
      <c r="K50" s="619"/>
      <c r="L50" s="619"/>
    </row>
    <row r="51" spans="1:12" ht="26.25" thickBot="1">
      <c r="A51" s="659" t="s">
        <v>569</v>
      </c>
      <c r="B51" s="617">
        <v>30000000</v>
      </c>
      <c r="C51" s="616"/>
      <c r="D51" s="661"/>
      <c r="E51" s="619"/>
      <c r="F51" s="619"/>
      <c r="G51" s="619"/>
      <c r="H51" s="619"/>
      <c r="I51" s="619"/>
      <c r="J51" s="619"/>
      <c r="K51" s="619"/>
      <c r="L51" s="619"/>
    </row>
    <row r="52" spans="1:12" s="553" customFormat="1" ht="13.5" thickBot="1">
      <c r="A52" s="655" t="s">
        <v>210</v>
      </c>
      <c r="B52" s="656">
        <f>SUM(B40:B51)</f>
        <v>134739000</v>
      </c>
      <c r="C52" s="657"/>
      <c r="D52" s="657"/>
      <c r="E52" s="658"/>
      <c r="F52" s="658"/>
      <c r="G52" s="658"/>
      <c r="H52" s="658"/>
      <c r="I52" s="658"/>
      <c r="J52" s="658"/>
      <c r="K52" s="658"/>
      <c r="L52" s="658"/>
    </row>
    <row r="55" ht="12.75">
      <c r="A55" s="620"/>
    </row>
  </sheetData>
  <sheetProtection/>
  <mergeCells count="2">
    <mergeCell ref="A2:E2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47"/>
  <sheetViews>
    <sheetView workbookViewId="0" topLeftCell="A23">
      <selection activeCell="H39" sqref="H39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7" width="16.2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425</v>
      </c>
      <c r="G2" s="10" t="s">
        <v>138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22</v>
      </c>
      <c r="E3" s="43" t="s">
        <v>504</v>
      </c>
      <c r="F3" s="44"/>
      <c r="G3" s="45"/>
      <c r="H3" s="45"/>
    </row>
    <row r="4" spans="1:8" ht="39" thickBot="1">
      <c r="A4" s="110" t="s">
        <v>151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23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797283000</v>
      </c>
      <c r="F5" s="73">
        <f>F6+F13+F14+F21</f>
        <v>1249323000</v>
      </c>
      <c r="G5" s="317">
        <f>G6+G13+G14+G21</f>
        <v>0</v>
      </c>
      <c r="H5" s="127">
        <f>IF(F5=0,"",G5/F5*100)</f>
        <v>0</v>
      </c>
    </row>
    <row r="6" spans="1:8" ht="24" customHeight="1" thickBot="1">
      <c r="A6" s="32"/>
      <c r="B6" s="33" t="s">
        <v>9</v>
      </c>
      <c r="C6" s="40"/>
      <c r="D6" s="22" t="s">
        <v>187</v>
      </c>
      <c r="E6" s="334">
        <f>SUM(E7:E12)</f>
        <v>216200000</v>
      </c>
      <c r="F6" s="334">
        <f>SUM(F7:F12)</f>
        <v>236923000</v>
      </c>
      <c r="G6" s="335">
        <f>SUM(G7:G12)</f>
        <v>0</v>
      </c>
      <c r="H6" s="75">
        <f aca="true" t="shared" si="0" ref="H6:H47">IF(F6=0,"",G6/F6*100)</f>
        <v>0</v>
      </c>
    </row>
    <row r="7" spans="1:8" ht="24" customHeight="1" thickBot="1">
      <c r="A7" s="32"/>
      <c r="B7" s="33"/>
      <c r="C7" s="40" t="s">
        <v>9</v>
      </c>
      <c r="D7" s="26" t="s">
        <v>116</v>
      </c>
      <c r="E7" s="5"/>
      <c r="F7" s="1"/>
      <c r="G7" s="46"/>
      <c r="H7" s="75">
        <f t="shared" si="0"/>
      </c>
    </row>
    <row r="8" spans="1:8" s="412" customFormat="1" ht="24" customHeight="1" thickBot="1">
      <c r="A8" s="409"/>
      <c r="B8" s="410"/>
      <c r="C8" s="411">
        <v>2</v>
      </c>
      <c r="D8" s="26" t="s">
        <v>163</v>
      </c>
      <c r="E8" s="413"/>
      <c r="F8" s="414"/>
      <c r="G8" s="415"/>
      <c r="H8" s="75">
        <f t="shared" si="0"/>
      </c>
    </row>
    <row r="9" spans="1:8" ht="24" customHeight="1" thickBot="1">
      <c r="A9" s="32"/>
      <c r="B9" s="33"/>
      <c r="C9" s="40">
        <v>3</v>
      </c>
      <c r="D9" s="26" t="s">
        <v>459</v>
      </c>
      <c r="E9" s="5">
        <v>22000000</v>
      </c>
      <c r="F9" s="1">
        <v>21749000</v>
      </c>
      <c r="G9" s="46"/>
      <c r="H9" s="75">
        <f t="shared" si="0"/>
        <v>0</v>
      </c>
    </row>
    <row r="10" spans="1:8" ht="24" customHeight="1" thickBot="1">
      <c r="A10" s="32"/>
      <c r="B10" s="33"/>
      <c r="C10" s="40">
        <v>4</v>
      </c>
      <c r="D10" s="26" t="s">
        <v>460</v>
      </c>
      <c r="E10" s="5">
        <v>193000000</v>
      </c>
      <c r="F10" s="1">
        <v>214348000</v>
      </c>
      <c r="G10" s="46"/>
      <c r="H10" s="75">
        <f t="shared" si="0"/>
        <v>0</v>
      </c>
    </row>
    <row r="11" spans="1:8" ht="24" customHeight="1" thickBot="1">
      <c r="A11" s="32"/>
      <c r="B11" s="33"/>
      <c r="C11" s="40">
        <v>5</v>
      </c>
      <c r="D11" s="26" t="s">
        <v>164</v>
      </c>
      <c r="E11" s="5"/>
      <c r="F11" s="1"/>
      <c r="G11" s="46"/>
      <c r="H11" s="75">
        <f t="shared" si="0"/>
      </c>
    </row>
    <row r="12" spans="1:8" ht="24" customHeight="1" thickBot="1">
      <c r="A12" s="32"/>
      <c r="B12" s="33"/>
      <c r="C12" s="40">
        <v>6</v>
      </c>
      <c r="D12" s="26" t="s">
        <v>165</v>
      </c>
      <c r="E12" s="5">
        <v>1200000</v>
      </c>
      <c r="F12" s="1">
        <v>826000</v>
      </c>
      <c r="G12" s="46"/>
      <c r="H12" s="75">
        <f t="shared" si="0"/>
        <v>0</v>
      </c>
    </row>
    <row r="13" spans="1:8" ht="24" customHeight="1" thickBot="1">
      <c r="A13" s="23"/>
      <c r="B13" s="24" t="s">
        <v>11</v>
      </c>
      <c r="C13" s="25"/>
      <c r="D13" s="71" t="s">
        <v>188</v>
      </c>
      <c r="E13" s="325">
        <v>30512000</v>
      </c>
      <c r="F13" s="326">
        <v>66017000</v>
      </c>
      <c r="G13" s="327"/>
      <c r="H13" s="75">
        <f t="shared" si="0"/>
        <v>0</v>
      </c>
    </row>
    <row r="14" spans="1:8" ht="24" customHeight="1" thickBot="1">
      <c r="A14" s="23"/>
      <c r="B14" s="24" t="s">
        <v>12</v>
      </c>
      <c r="C14" s="27"/>
      <c r="D14" s="26" t="s">
        <v>186</v>
      </c>
      <c r="E14" s="115">
        <f>SUM(E15:E18)+E20</f>
        <v>545571000</v>
      </c>
      <c r="F14" s="115">
        <f>SUM(F15:F18)+F20</f>
        <v>940829000</v>
      </c>
      <c r="G14" s="115">
        <f>SUM(G15:G18)+G20</f>
        <v>0</v>
      </c>
      <c r="H14" s="75">
        <f t="shared" si="0"/>
        <v>0</v>
      </c>
    </row>
    <row r="15" spans="1:8" s="412" customFormat="1" ht="24" customHeight="1" thickBot="1">
      <c r="A15" s="457"/>
      <c r="B15" s="458"/>
      <c r="C15" s="459" t="s">
        <v>9</v>
      </c>
      <c r="D15" s="460" t="s">
        <v>20</v>
      </c>
      <c r="E15" s="466"/>
      <c r="F15" s="467">
        <v>364981000</v>
      </c>
      <c r="G15" s="468"/>
      <c r="H15" s="469">
        <f t="shared" si="0"/>
        <v>0</v>
      </c>
    </row>
    <row r="16" spans="1:8" s="412" customFormat="1" ht="24" customHeight="1" thickBot="1">
      <c r="A16" s="457"/>
      <c r="B16" s="458"/>
      <c r="C16" s="459" t="s">
        <v>11</v>
      </c>
      <c r="D16" s="460" t="s">
        <v>99</v>
      </c>
      <c r="E16" s="466">
        <v>29485000</v>
      </c>
      <c r="F16" s="467">
        <v>33897000</v>
      </c>
      <c r="G16" s="468"/>
      <c r="H16" s="469">
        <f t="shared" si="0"/>
        <v>0</v>
      </c>
    </row>
    <row r="17" spans="1:8" s="412" customFormat="1" ht="24" customHeight="1" thickBot="1">
      <c r="A17" s="457"/>
      <c r="B17" s="458"/>
      <c r="C17" s="459" t="s">
        <v>12</v>
      </c>
      <c r="D17" s="26" t="s">
        <v>197</v>
      </c>
      <c r="E17" s="466">
        <v>47697000</v>
      </c>
      <c r="F17" s="467">
        <v>40956501</v>
      </c>
      <c r="G17" s="468"/>
      <c r="H17" s="469">
        <f t="shared" si="0"/>
        <v>0</v>
      </c>
    </row>
    <row r="18" spans="1:8" s="412" customFormat="1" ht="24" customHeight="1" thickBot="1">
      <c r="A18" s="474"/>
      <c r="B18" s="475"/>
      <c r="C18" s="476" t="s">
        <v>14</v>
      </c>
      <c r="D18" s="331" t="s">
        <v>447</v>
      </c>
      <c r="E18" s="477">
        <v>468389000</v>
      </c>
      <c r="F18" s="478">
        <v>500994499</v>
      </c>
      <c r="G18" s="479"/>
      <c r="H18" s="469">
        <f t="shared" si="0"/>
        <v>0</v>
      </c>
    </row>
    <row r="19" spans="1:8" s="420" customFormat="1" ht="24" customHeight="1" thickBot="1">
      <c r="A19" s="448"/>
      <c r="B19" s="449"/>
      <c r="C19" s="423"/>
      <c r="D19" s="450" t="s">
        <v>154</v>
      </c>
      <c r="E19" s="417">
        <v>80600000</v>
      </c>
      <c r="F19" s="451">
        <v>81062075</v>
      </c>
      <c r="G19" s="452"/>
      <c r="H19" s="453">
        <f>IF(F19=0,"",G19/F19*100)</f>
        <v>0</v>
      </c>
    </row>
    <row r="20" spans="1:8" ht="24" customHeight="1" thickBot="1">
      <c r="A20" s="32"/>
      <c r="B20" s="33"/>
      <c r="C20" s="34" t="s">
        <v>15</v>
      </c>
      <c r="D20" s="331" t="s">
        <v>453</v>
      </c>
      <c r="E20" s="5"/>
      <c r="F20" s="1"/>
      <c r="G20" s="46"/>
      <c r="H20" s="75">
        <f t="shared" si="0"/>
      </c>
    </row>
    <row r="21" spans="1:8" ht="24" customHeight="1" thickBot="1">
      <c r="A21" s="32"/>
      <c r="B21" s="33" t="s">
        <v>14</v>
      </c>
      <c r="C21" s="34"/>
      <c r="D21" s="331" t="s">
        <v>189</v>
      </c>
      <c r="E21" s="328">
        <v>5000000</v>
      </c>
      <c r="F21" s="329">
        <v>5554000</v>
      </c>
      <c r="G21" s="330"/>
      <c r="H21" s="75">
        <f t="shared" si="0"/>
        <v>0</v>
      </c>
    </row>
    <row r="22" spans="1:8" ht="24" customHeight="1" thickBot="1">
      <c r="A22" s="18" t="s">
        <v>11</v>
      </c>
      <c r="B22" s="19"/>
      <c r="C22" s="20"/>
      <c r="D22" s="21" t="s">
        <v>166</v>
      </c>
      <c r="E22" s="76">
        <f>SUM(E23:E26)</f>
        <v>124422000</v>
      </c>
      <c r="F22" s="76">
        <f>SUM(F23:F26)</f>
        <v>187143000</v>
      </c>
      <c r="G22" s="76">
        <f>SUM(G23:G26)</f>
        <v>0</v>
      </c>
      <c r="H22" s="75">
        <f t="shared" si="0"/>
        <v>0</v>
      </c>
    </row>
    <row r="23" spans="1:8" ht="24" customHeight="1" thickBot="1">
      <c r="A23" s="32"/>
      <c r="B23" s="33" t="s">
        <v>9</v>
      </c>
      <c r="C23" s="34"/>
      <c r="D23" s="22" t="s">
        <v>190</v>
      </c>
      <c r="E23" s="6">
        <v>5000000</v>
      </c>
      <c r="F23" s="2">
        <v>11280000</v>
      </c>
      <c r="G23" s="47"/>
      <c r="H23" s="75">
        <f t="shared" si="0"/>
        <v>0</v>
      </c>
    </row>
    <row r="24" spans="1:8" ht="24" customHeight="1" thickBot="1">
      <c r="A24" s="23"/>
      <c r="B24" s="24" t="s">
        <v>11</v>
      </c>
      <c r="C24" s="27"/>
      <c r="D24" s="26" t="s">
        <v>191</v>
      </c>
      <c r="E24" s="6"/>
      <c r="F24" s="2">
        <v>55000</v>
      </c>
      <c r="G24" s="47"/>
      <c r="H24" s="75">
        <f t="shared" si="0"/>
        <v>0</v>
      </c>
    </row>
    <row r="25" spans="1:8" ht="24" customHeight="1" thickBot="1">
      <c r="A25" s="35"/>
      <c r="B25" s="36" t="s">
        <v>12</v>
      </c>
      <c r="C25" s="37"/>
      <c r="D25" s="26" t="s">
        <v>192</v>
      </c>
      <c r="E25" s="6"/>
      <c r="F25" s="2"/>
      <c r="G25" s="47"/>
      <c r="H25" s="75">
        <f t="shared" si="0"/>
      </c>
    </row>
    <row r="26" spans="1:8" ht="24" customHeight="1" thickBot="1">
      <c r="A26" s="35"/>
      <c r="B26" s="36" t="s">
        <v>14</v>
      </c>
      <c r="C26" s="37"/>
      <c r="D26" s="26" t="s">
        <v>152</v>
      </c>
      <c r="E26" s="115">
        <f>SUM(E27:E29)</f>
        <v>119422000</v>
      </c>
      <c r="F26" s="115">
        <f>SUM(F27:F29)</f>
        <v>175808000</v>
      </c>
      <c r="G26" s="115">
        <f>SUM(G27:G29)</f>
        <v>0</v>
      </c>
      <c r="H26" s="75">
        <f t="shared" si="0"/>
        <v>0</v>
      </c>
    </row>
    <row r="27" spans="1:8" ht="24" customHeight="1" thickBot="1">
      <c r="A27" s="24"/>
      <c r="B27" s="24"/>
      <c r="C27" s="37" t="s">
        <v>9</v>
      </c>
      <c r="D27" s="26" t="s">
        <v>194</v>
      </c>
      <c r="E27" s="6"/>
      <c r="F27" s="2"/>
      <c r="G27" s="47"/>
      <c r="H27" s="75">
        <f t="shared" si="0"/>
      </c>
    </row>
    <row r="28" spans="1:8" ht="24" customHeight="1" thickBot="1">
      <c r="A28" s="24"/>
      <c r="B28" s="24"/>
      <c r="C28" s="37" t="s">
        <v>11</v>
      </c>
      <c r="D28" s="26" t="s">
        <v>195</v>
      </c>
      <c r="E28" s="6"/>
      <c r="F28" s="2">
        <v>50810000</v>
      </c>
      <c r="G28" s="47"/>
      <c r="H28" s="75">
        <f t="shared" si="0"/>
        <v>0</v>
      </c>
    </row>
    <row r="29" spans="1:8" ht="24" customHeight="1" thickBot="1">
      <c r="A29" s="336"/>
      <c r="B29" s="338"/>
      <c r="C29" s="27" t="s">
        <v>12</v>
      </c>
      <c r="D29" s="337" t="s">
        <v>196</v>
      </c>
      <c r="E29" s="118">
        <v>119422000</v>
      </c>
      <c r="F29" s="119">
        <v>124998000</v>
      </c>
      <c r="G29" s="120"/>
      <c r="H29" s="75">
        <f t="shared" si="0"/>
        <v>0</v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E31+E34</f>
        <v>0</v>
      </c>
      <c r="F30" s="73">
        <f>F31+F34</f>
        <v>0</v>
      </c>
      <c r="G30" s="74">
        <f>G31+G34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95</v>
      </c>
      <c r="E31" s="115">
        <f>E32+E33</f>
        <v>0</v>
      </c>
      <c r="F31" s="323">
        <f>F32+F33</f>
        <v>0</v>
      </c>
      <c r="G31" s="332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153</v>
      </c>
      <c r="E32" s="6"/>
      <c r="F32" s="106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155</v>
      </c>
      <c r="E33" s="6"/>
      <c r="F33" s="2"/>
      <c r="G33" s="47"/>
      <c r="H33" s="75">
        <f t="shared" si="0"/>
      </c>
    </row>
    <row r="34" spans="1:8" s="405" customFormat="1" ht="24" customHeight="1" hidden="1" thickBot="1">
      <c r="A34" s="398"/>
      <c r="B34" s="399" t="s">
        <v>11</v>
      </c>
      <c r="C34" s="400"/>
      <c r="D34" s="401" t="s">
        <v>121</v>
      </c>
      <c r="E34" s="402">
        <f>SUM(E35:E36)</f>
        <v>0</v>
      </c>
      <c r="F34" s="403">
        <f>SUM(F35:F36)</f>
        <v>0</v>
      </c>
      <c r="G34" s="404">
        <f>SUM(G35:G36)</f>
        <v>0</v>
      </c>
      <c r="H34" s="75">
        <f t="shared" si="0"/>
      </c>
    </row>
    <row r="35" spans="1:8" s="405" customFormat="1" ht="24" customHeight="1" hidden="1" thickBot="1">
      <c r="A35" s="398"/>
      <c r="B35" s="399"/>
      <c r="C35" s="400" t="s">
        <v>9</v>
      </c>
      <c r="D35" s="401" t="s">
        <v>3</v>
      </c>
      <c r="E35" s="402"/>
      <c r="F35" s="403"/>
      <c r="G35" s="404"/>
      <c r="H35" s="75">
        <f t="shared" si="0"/>
      </c>
    </row>
    <row r="36" spans="1:8" s="405" customFormat="1" ht="24" customHeight="1" hidden="1" thickBot="1">
      <c r="A36" s="398"/>
      <c r="B36" s="399"/>
      <c r="C36" s="400" t="s">
        <v>11</v>
      </c>
      <c r="D36" s="401" t="s">
        <v>4</v>
      </c>
      <c r="E36" s="402"/>
      <c r="F36" s="403"/>
      <c r="G36" s="404"/>
      <c r="H36" s="75">
        <f t="shared" si="0"/>
      </c>
    </row>
    <row r="37" spans="1:8" ht="24" customHeight="1" thickBot="1">
      <c r="A37" s="743" t="s">
        <v>45</v>
      </c>
      <c r="B37" s="744"/>
      <c r="C37" s="744"/>
      <c r="D37" s="745"/>
      <c r="E37" s="76">
        <f>E5+E22+E30</f>
        <v>921705000</v>
      </c>
      <c r="F37" s="73">
        <f>F5+F22+F30</f>
        <v>1436466000</v>
      </c>
      <c r="G37" s="74">
        <f>G5+G22+G30</f>
        <v>0</v>
      </c>
      <c r="H37" s="75">
        <f t="shared" si="0"/>
        <v>0</v>
      </c>
    </row>
    <row r="38" spans="1:8" ht="24" customHeight="1" thickBot="1">
      <c r="A38" s="18" t="s">
        <v>14</v>
      </c>
      <c r="B38" s="19"/>
      <c r="C38" s="42"/>
      <c r="D38" s="21" t="s">
        <v>200</v>
      </c>
      <c r="E38" s="76">
        <f>E39+E43</f>
        <v>285695000</v>
      </c>
      <c r="F38" s="73">
        <f>F39+F43</f>
        <v>415036000</v>
      </c>
      <c r="G38" s="74">
        <f>G39+G43</f>
        <v>0</v>
      </c>
      <c r="H38" s="75">
        <f t="shared" si="0"/>
        <v>0</v>
      </c>
    </row>
    <row r="39" spans="1:8" ht="24" customHeight="1" thickBot="1">
      <c r="A39" s="23"/>
      <c r="B39" s="24" t="s">
        <v>9</v>
      </c>
      <c r="C39" s="25"/>
      <c r="D39" s="26" t="s">
        <v>159</v>
      </c>
      <c r="E39" s="115">
        <f>SUM(E40:E42)</f>
        <v>239016000</v>
      </c>
      <c r="F39" s="323">
        <f>SUM(F40:F42)</f>
        <v>325036000</v>
      </c>
      <c r="G39" s="332">
        <f>SUM(G40:G42)</f>
        <v>0</v>
      </c>
      <c r="H39" s="75">
        <f t="shared" si="0"/>
        <v>0</v>
      </c>
    </row>
    <row r="40" spans="1:8" ht="24" customHeight="1" thickBot="1">
      <c r="A40" s="23"/>
      <c r="B40" s="24"/>
      <c r="C40" s="25" t="s">
        <v>9</v>
      </c>
      <c r="D40" s="26" t="s">
        <v>156</v>
      </c>
      <c r="E40" s="6">
        <v>44016000</v>
      </c>
      <c r="F40" s="2">
        <v>72978000</v>
      </c>
      <c r="G40" s="47"/>
      <c r="H40" s="75">
        <f t="shared" si="0"/>
        <v>0</v>
      </c>
    </row>
    <row r="41" spans="1:8" ht="24" customHeight="1" thickBot="1">
      <c r="A41" s="23"/>
      <c r="B41" s="24"/>
      <c r="C41" s="25">
        <v>2</v>
      </c>
      <c r="D41" s="26" t="s">
        <v>157</v>
      </c>
      <c r="E41" s="6">
        <v>195000000</v>
      </c>
      <c r="F41" s="2">
        <v>237376000</v>
      </c>
      <c r="G41" s="47"/>
      <c r="H41" s="75">
        <f t="shared" si="0"/>
        <v>0</v>
      </c>
    </row>
    <row r="42" spans="1:8" ht="24" customHeight="1" thickBot="1">
      <c r="A42" s="23"/>
      <c r="B42" s="24"/>
      <c r="C42" s="25">
        <v>3</v>
      </c>
      <c r="D42" s="26" t="s">
        <v>623</v>
      </c>
      <c r="E42" s="6"/>
      <c r="F42" s="2">
        <v>14682000</v>
      </c>
      <c r="G42" s="47"/>
      <c r="H42" s="75"/>
    </row>
    <row r="43" spans="1:8" ht="24" customHeight="1" thickBot="1">
      <c r="A43" s="23"/>
      <c r="B43" s="24" t="s">
        <v>11</v>
      </c>
      <c r="C43" s="25"/>
      <c r="D43" s="26" t="s">
        <v>158</v>
      </c>
      <c r="E43" s="115">
        <f>SUM(E44:E45)</f>
        <v>46679000</v>
      </c>
      <c r="F43" s="323">
        <f>SUM(F44:F45)</f>
        <v>90000000</v>
      </c>
      <c r="G43" s="332">
        <f>SUM(G44:G45)</f>
        <v>0</v>
      </c>
      <c r="H43" s="75">
        <f t="shared" si="0"/>
        <v>0</v>
      </c>
    </row>
    <row r="44" spans="1:8" ht="24" customHeight="1" thickBot="1">
      <c r="A44" s="35"/>
      <c r="B44" s="36"/>
      <c r="C44" s="39" t="s">
        <v>9</v>
      </c>
      <c r="D44" s="71" t="s">
        <v>160</v>
      </c>
      <c r="E44" s="6"/>
      <c r="F44" s="2"/>
      <c r="G44" s="47"/>
      <c r="H44" s="75">
        <f t="shared" si="0"/>
      </c>
    </row>
    <row r="45" spans="1:8" ht="24" customHeight="1" thickBot="1">
      <c r="A45" s="35"/>
      <c r="B45" s="36"/>
      <c r="C45" s="39">
        <v>2</v>
      </c>
      <c r="D45" s="38" t="s">
        <v>161</v>
      </c>
      <c r="E45" s="6">
        <v>46679000</v>
      </c>
      <c r="F45" s="2">
        <v>90000000</v>
      </c>
      <c r="G45" s="47"/>
      <c r="H45" s="75">
        <f t="shared" si="0"/>
        <v>0</v>
      </c>
    </row>
    <row r="46" spans="1:8" ht="24" customHeight="1" thickBot="1">
      <c r="A46" s="18" t="s">
        <v>15</v>
      </c>
      <c r="B46" s="19"/>
      <c r="C46" s="42"/>
      <c r="D46" s="21" t="s">
        <v>162</v>
      </c>
      <c r="E46" s="428"/>
      <c r="F46" s="429"/>
      <c r="G46" s="430"/>
      <c r="H46" s="75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E37+E38+E46</f>
        <v>1207400000</v>
      </c>
      <c r="F47" s="73">
        <f>F37+F38+F46</f>
        <v>1851502000</v>
      </c>
      <c r="G47" s="74">
        <f>G37+G38+G46</f>
        <v>0</v>
      </c>
      <c r="H47" s="75">
        <f t="shared" si="0"/>
        <v>0</v>
      </c>
    </row>
  </sheetData>
  <sheetProtection formatCells="0" formatColumns="0" formatRows="0"/>
  <mergeCells count="1">
    <mergeCell ref="A37:D37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60" r:id="rId1"/>
  <headerFooter alignWithMargins="0">
    <oddHeader>&amp;C&amp;"Times New Roman,Normál"Mezőkovácsháza Város Önkormányzata költségvetés&amp;R&amp;"Times New Roman,Normál"&amp;11 2/1.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3:H127"/>
  <sheetViews>
    <sheetView workbookViewId="0" topLeftCell="A97">
      <selection activeCell="F87" sqref="F87"/>
    </sheetView>
  </sheetViews>
  <sheetFormatPr defaultColWidth="9.00390625" defaultRowHeight="12.75"/>
  <cols>
    <col min="1" max="1" width="12.25390625" style="8" customWidth="1"/>
    <col min="2" max="2" width="11.875" style="8" customWidth="1"/>
    <col min="3" max="3" width="11.75390625" style="8" customWidth="1"/>
    <col min="4" max="4" width="48.125" style="8" customWidth="1"/>
    <col min="5" max="7" width="16.25390625" style="8" customWidth="1"/>
    <col min="8" max="8" width="13.875" style="8" bestFit="1" customWidth="1"/>
    <col min="9" max="16384" width="9.125" style="8" customWidth="1"/>
  </cols>
  <sheetData>
    <row r="1" ht="12.75" hidden="1"/>
    <row r="2" ht="12.75" hidden="1"/>
    <row r="3" ht="12.75" hidden="1">
      <c r="E3" s="8" t="s">
        <v>134</v>
      </c>
    </row>
    <row r="4" ht="24" customHeight="1" hidden="1"/>
    <row r="5" ht="24" customHeight="1" hidden="1"/>
    <row r="6" ht="24" customHeight="1" hidden="1"/>
    <row r="7" ht="24" customHeight="1" hidden="1"/>
    <row r="8" ht="24" customHeight="1" hidden="1"/>
    <row r="9" ht="24" customHeight="1" hidden="1"/>
    <row r="10" ht="24" customHeight="1" hidden="1"/>
    <row r="11" ht="24" customHeight="1" hidden="1"/>
    <row r="12" ht="24" customHeight="1" hidden="1"/>
    <row r="13" ht="24" customHeight="1" hidden="1"/>
    <row r="14" ht="24" customHeight="1" hidden="1"/>
    <row r="15" ht="24" customHeight="1" hidden="1"/>
    <row r="16" ht="24" customHeight="1" hidden="1"/>
    <row r="17" ht="24" customHeight="1" hidden="1"/>
    <row r="18" ht="24" customHeight="1" hidden="1"/>
    <row r="19" ht="24" customHeight="1" hidden="1"/>
    <row r="20" ht="24" customHeight="1" hidden="1"/>
    <row r="21" ht="24" customHeight="1" hidden="1"/>
    <row r="22" ht="24" customHeight="1" hidden="1"/>
    <row r="23" ht="24" customHeight="1" hidden="1"/>
    <row r="24" ht="24" customHeight="1" hidden="1"/>
    <row r="25" ht="24" customHeight="1" hidden="1"/>
    <row r="26" ht="24" customHeight="1" hidden="1"/>
    <row r="27" ht="24" customHeight="1" hidden="1"/>
    <row r="28" ht="24" customHeight="1" hidden="1"/>
    <row r="29" ht="24" customHeight="1" hidden="1"/>
    <row r="30" ht="24" customHeight="1" hidden="1"/>
    <row r="31" ht="24" customHeight="1" hidden="1"/>
    <row r="32" ht="24" customHeight="1" hidden="1"/>
    <row r="33" ht="24" customHeight="1" hidden="1"/>
    <row r="34" ht="24" customHeight="1" hidden="1"/>
    <row r="35" ht="24" customHeight="1" hidden="1"/>
    <row r="36" ht="24" customHeight="1" hidden="1"/>
    <row r="37" ht="24" customHeight="1" hidden="1"/>
    <row r="38" ht="24" customHeight="1" hidden="1"/>
    <row r="39" ht="24" customHeight="1" hidden="1"/>
    <row r="40" ht="24" customHeight="1" hidden="1"/>
    <row r="41" ht="24" customHeight="1" hidden="1"/>
    <row r="42" ht="24" customHeight="1" hidden="1"/>
    <row r="43" ht="24" customHeight="1" hidden="1"/>
    <row r="44" ht="24" customHeight="1" hidden="1"/>
    <row r="45" ht="24" customHeight="1" hidden="1"/>
    <row r="46" ht="24" customHeight="1" hidden="1"/>
    <row r="47" ht="24" customHeight="1" hidden="1"/>
    <row r="48" ht="24" customHeight="1" hidden="1"/>
    <row r="49" spans="1:7" ht="18" customHeight="1" hidden="1">
      <c r="A49" s="102"/>
      <c r="B49" s="102"/>
      <c r="C49" s="102"/>
      <c r="D49" s="102"/>
      <c r="E49" s="103"/>
      <c r="F49" s="103"/>
      <c r="G49" s="103"/>
    </row>
    <row r="50" spans="1:7" ht="18" customHeight="1" hidden="1">
      <c r="A50" s="102"/>
      <c r="B50" s="102"/>
      <c r="C50" s="102"/>
      <c r="D50" s="102"/>
      <c r="E50" s="103"/>
      <c r="F50" s="103"/>
      <c r="G50" s="103"/>
    </row>
    <row r="51" spans="1:7" ht="18" customHeight="1" hidden="1">
      <c r="A51" s="102"/>
      <c r="B51" s="102"/>
      <c r="C51" s="102"/>
      <c r="D51" s="102"/>
      <c r="E51" s="103"/>
      <c r="F51" s="103"/>
      <c r="G51" s="103"/>
    </row>
    <row r="52" spans="1:7" ht="18" customHeight="1" hidden="1">
      <c r="A52" s="102"/>
      <c r="B52" s="102"/>
      <c r="C52" s="102"/>
      <c r="D52" s="102"/>
      <c r="E52" s="103"/>
      <c r="F52" s="103"/>
      <c r="G52" s="103"/>
    </row>
    <row r="53" spans="1:7" ht="18" customHeight="1" hidden="1">
      <c r="A53" s="102"/>
      <c r="B53" s="102"/>
      <c r="C53" s="102"/>
      <c r="D53" s="102"/>
      <c r="E53" s="103"/>
      <c r="F53" s="103"/>
      <c r="G53" s="103"/>
    </row>
    <row r="54" spans="1:7" ht="18" customHeight="1" hidden="1">
      <c r="A54" s="102"/>
      <c r="B54" s="102"/>
      <c r="C54" s="102"/>
      <c r="D54" s="102"/>
      <c r="E54" s="103"/>
      <c r="F54" s="103"/>
      <c r="G54" s="103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1:7" ht="16.5" thickBot="1">
      <c r="A70" s="7" t="s">
        <v>425</v>
      </c>
      <c r="C70" s="9"/>
      <c r="G70" s="10" t="s">
        <v>138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22</v>
      </c>
      <c r="E71" s="43" t="s">
        <v>504</v>
      </c>
      <c r="F71" s="44"/>
      <c r="G71" s="45"/>
      <c r="H71" s="45"/>
    </row>
    <row r="72" spans="1:8" ht="39" thickBot="1">
      <c r="A72" s="110" t="s">
        <v>151</v>
      </c>
      <c r="B72" s="111"/>
      <c r="C72" s="112"/>
      <c r="D72" s="113"/>
      <c r="E72" s="15" t="s">
        <v>0</v>
      </c>
      <c r="F72" s="16" t="s">
        <v>1</v>
      </c>
      <c r="G72" s="17" t="s">
        <v>2</v>
      </c>
      <c r="H72" s="48" t="s">
        <v>23</v>
      </c>
    </row>
    <row r="73" spans="1:8" ht="21.75" customHeight="1" thickBot="1">
      <c r="A73" s="18" t="s">
        <v>9</v>
      </c>
      <c r="B73" s="19"/>
      <c r="C73" s="19"/>
      <c r="D73" s="60" t="s">
        <v>117</v>
      </c>
      <c r="E73" s="76">
        <f>E74+E75+E76+E79+E89+E100+E101</f>
        <v>376077000</v>
      </c>
      <c r="F73" s="73">
        <f>F74+F75+F76+F79+F89+F100+F101</f>
        <v>784725000</v>
      </c>
      <c r="G73" s="317">
        <f>G74+G75+G76+G79+G89+G100+G101</f>
        <v>0</v>
      </c>
      <c r="H73" s="127">
        <f>IF(F73=0,"",G73/F73*100)</f>
        <v>0</v>
      </c>
    </row>
    <row r="74" spans="1:8" ht="21.75" customHeight="1" thickBot="1">
      <c r="A74" s="32"/>
      <c r="B74" s="33" t="s">
        <v>9</v>
      </c>
      <c r="C74" s="49"/>
      <c r="D74" s="61" t="s">
        <v>177</v>
      </c>
      <c r="E74" s="72">
        <v>63430000</v>
      </c>
      <c r="F74" s="133">
        <v>322200000</v>
      </c>
      <c r="G74" s="341"/>
      <c r="H74" s="127">
        <f aca="true" t="shared" si="0" ref="H74:H118">IF(F74=0,"",G74/F74*100)</f>
        <v>0</v>
      </c>
    </row>
    <row r="75" spans="1:8" ht="21.75" customHeight="1" thickBot="1">
      <c r="A75" s="23"/>
      <c r="B75" s="24" t="s">
        <v>11</v>
      </c>
      <c r="C75" s="50"/>
      <c r="D75" s="62" t="s">
        <v>178</v>
      </c>
      <c r="E75" s="6">
        <v>12709000</v>
      </c>
      <c r="F75" s="106">
        <v>50543000</v>
      </c>
      <c r="G75" s="342"/>
      <c r="H75" s="127">
        <f t="shared" si="0"/>
        <v>0</v>
      </c>
    </row>
    <row r="76" spans="1:8" ht="21.75" customHeight="1" thickBot="1">
      <c r="A76" s="23"/>
      <c r="B76" s="24" t="s">
        <v>12</v>
      </c>
      <c r="C76" s="50"/>
      <c r="D76" s="62" t="s">
        <v>179</v>
      </c>
      <c r="E76" s="6">
        <v>205504000</v>
      </c>
      <c r="F76" s="106">
        <v>249689000</v>
      </c>
      <c r="G76" s="342"/>
      <c r="H76" s="127">
        <f t="shared" si="0"/>
        <v>0</v>
      </c>
    </row>
    <row r="77" spans="1:8" s="420" customFormat="1" ht="21.75" customHeight="1" thickBot="1">
      <c r="A77" s="421"/>
      <c r="B77" s="422"/>
      <c r="C77" s="423"/>
      <c r="D77" s="416" t="s">
        <v>167</v>
      </c>
      <c r="E77" s="680">
        <v>3000000</v>
      </c>
      <c r="F77" s="418">
        <v>14627000</v>
      </c>
      <c r="G77" s="419"/>
      <c r="H77" s="127">
        <f t="shared" si="0"/>
        <v>0</v>
      </c>
    </row>
    <row r="78" spans="1:8" s="420" customFormat="1" ht="21.75" customHeight="1" thickBot="1">
      <c r="A78" s="421"/>
      <c r="B78" s="422"/>
      <c r="C78" s="423"/>
      <c r="D78" s="416" t="s">
        <v>168</v>
      </c>
      <c r="E78" s="680">
        <v>5000000</v>
      </c>
      <c r="F78" s="418">
        <v>3764000</v>
      </c>
      <c r="G78" s="419"/>
      <c r="H78" s="127">
        <f t="shared" si="0"/>
        <v>0</v>
      </c>
    </row>
    <row r="79" spans="1:8" ht="21.75" customHeight="1" thickBot="1">
      <c r="A79" s="23"/>
      <c r="B79" s="24" t="s">
        <v>14</v>
      </c>
      <c r="C79" s="50"/>
      <c r="D79" s="62" t="s">
        <v>181</v>
      </c>
      <c r="E79" s="77">
        <f>SUM(E80:E88)</f>
        <v>7502000</v>
      </c>
      <c r="F79" s="346">
        <f>SUM(F80:F88)</f>
        <v>6270000</v>
      </c>
      <c r="G79" s="344">
        <f>SUM(G80:G88)</f>
        <v>0</v>
      </c>
      <c r="H79" s="127">
        <f t="shared" si="0"/>
        <v>0</v>
      </c>
    </row>
    <row r="80" spans="1:8" s="412" customFormat="1" ht="21.75" customHeight="1" thickBot="1">
      <c r="A80" s="457"/>
      <c r="B80" s="458"/>
      <c r="C80" s="459" t="s">
        <v>9</v>
      </c>
      <c r="D80" s="62" t="s">
        <v>203</v>
      </c>
      <c r="E80" s="466">
        <v>3000000</v>
      </c>
      <c r="F80" s="470">
        <v>134000</v>
      </c>
      <c r="G80" s="471"/>
      <c r="H80" s="461">
        <f t="shared" si="0"/>
        <v>0</v>
      </c>
    </row>
    <row r="81" spans="1:8" s="412" customFormat="1" ht="21.75" customHeight="1" thickBot="1">
      <c r="A81" s="457"/>
      <c r="B81" s="458"/>
      <c r="C81" s="459" t="s">
        <v>11</v>
      </c>
      <c r="D81" s="62" t="s">
        <v>118</v>
      </c>
      <c r="E81" s="466">
        <v>600000</v>
      </c>
      <c r="F81" s="470">
        <v>388000</v>
      </c>
      <c r="G81" s="472"/>
      <c r="H81" s="461">
        <f t="shared" si="0"/>
        <v>0</v>
      </c>
    </row>
    <row r="82" spans="1:8" s="412" customFormat="1" ht="21.75" customHeight="1" thickBot="1">
      <c r="A82" s="457"/>
      <c r="B82" s="458"/>
      <c r="C82" s="459" t="s">
        <v>12</v>
      </c>
      <c r="D82" s="462" t="s">
        <v>44</v>
      </c>
      <c r="E82" s="466">
        <v>1500000</v>
      </c>
      <c r="F82" s="470">
        <v>1225000</v>
      </c>
      <c r="G82" s="472"/>
      <c r="H82" s="461">
        <f t="shared" si="0"/>
        <v>0</v>
      </c>
    </row>
    <row r="83" spans="1:8" s="412" customFormat="1" ht="21.75" customHeight="1" thickBot="1">
      <c r="A83" s="457"/>
      <c r="B83" s="458"/>
      <c r="C83" s="459" t="s">
        <v>14</v>
      </c>
      <c r="D83" s="62" t="s">
        <v>201</v>
      </c>
      <c r="E83" s="466">
        <v>1250000</v>
      </c>
      <c r="F83" s="470"/>
      <c r="G83" s="471"/>
      <c r="H83" s="461">
        <f t="shared" si="0"/>
      </c>
    </row>
    <row r="84" spans="1:8" s="412" customFormat="1" ht="21.75" customHeight="1" thickBot="1">
      <c r="A84" s="457"/>
      <c r="B84" s="458"/>
      <c r="C84" s="459" t="s">
        <v>15</v>
      </c>
      <c r="D84" s="62" t="s">
        <v>590</v>
      </c>
      <c r="E84" s="466"/>
      <c r="F84" s="470">
        <v>1665000</v>
      </c>
      <c r="G84" s="471"/>
      <c r="H84" s="461">
        <f t="shared" si="0"/>
        <v>0</v>
      </c>
    </row>
    <row r="85" spans="1:8" s="412" customFormat="1" ht="21.75" customHeight="1" thickBot="1">
      <c r="A85" s="457"/>
      <c r="B85" s="458"/>
      <c r="C85" s="459" t="s">
        <v>16</v>
      </c>
      <c r="D85" s="62" t="s">
        <v>452</v>
      </c>
      <c r="E85" s="466">
        <v>98000</v>
      </c>
      <c r="F85" s="470">
        <v>68000</v>
      </c>
      <c r="G85" s="471"/>
      <c r="H85" s="461">
        <f t="shared" si="0"/>
        <v>0</v>
      </c>
    </row>
    <row r="86" spans="1:8" s="412" customFormat="1" ht="21.75" customHeight="1" thickBot="1">
      <c r="A86" s="457"/>
      <c r="B86" s="458"/>
      <c r="C86" s="459" t="s">
        <v>17</v>
      </c>
      <c r="D86" s="62" t="s">
        <v>610</v>
      </c>
      <c r="E86" s="466"/>
      <c r="F86" s="470">
        <v>143000</v>
      </c>
      <c r="G86" s="471"/>
      <c r="H86" s="461">
        <f t="shared" si="0"/>
        <v>0</v>
      </c>
    </row>
    <row r="87" spans="1:8" s="412" customFormat="1" ht="21.75" customHeight="1" thickBot="1">
      <c r="A87" s="457"/>
      <c r="B87" s="458"/>
      <c r="C87" s="459" t="s">
        <v>18</v>
      </c>
      <c r="D87" s="62" t="s">
        <v>464</v>
      </c>
      <c r="E87" s="466">
        <v>1054000</v>
      </c>
      <c r="F87" s="470">
        <v>1054000</v>
      </c>
      <c r="G87" s="471"/>
      <c r="H87" s="461">
        <f t="shared" si="0"/>
        <v>0</v>
      </c>
    </row>
    <row r="88" spans="1:8" s="412" customFormat="1" ht="21.75" customHeight="1" thickBot="1">
      <c r="A88" s="457"/>
      <c r="B88" s="458"/>
      <c r="C88" s="459" t="s">
        <v>31</v>
      </c>
      <c r="D88" s="62" t="s">
        <v>626</v>
      </c>
      <c r="E88" s="466"/>
      <c r="F88" s="470">
        <v>1593000</v>
      </c>
      <c r="G88" s="471"/>
      <c r="H88" s="461">
        <f t="shared" si="0"/>
        <v>0</v>
      </c>
    </row>
    <row r="89" spans="1:8" ht="21.75" customHeight="1" thickBot="1">
      <c r="A89" s="23"/>
      <c r="B89" s="24" t="s">
        <v>15</v>
      </c>
      <c r="C89" s="50"/>
      <c r="D89" s="62" t="s">
        <v>182</v>
      </c>
      <c r="E89" s="115">
        <f>SUM(E90:E99)</f>
        <v>53291000</v>
      </c>
      <c r="F89" s="323">
        <f>SUM(F90:F99)</f>
        <v>75936000</v>
      </c>
      <c r="G89" s="320">
        <f>SUM(G90:G99)</f>
        <v>0</v>
      </c>
      <c r="H89" s="127">
        <f t="shared" si="0"/>
        <v>0</v>
      </c>
    </row>
    <row r="90" spans="1:8" ht="21.75" customHeight="1" thickBot="1">
      <c r="A90" s="23"/>
      <c r="B90" s="24"/>
      <c r="C90" s="50" t="s">
        <v>9</v>
      </c>
      <c r="D90" s="62" t="s">
        <v>123</v>
      </c>
      <c r="E90" s="6">
        <v>500000</v>
      </c>
      <c r="F90" s="106">
        <v>500000</v>
      </c>
      <c r="G90" s="342"/>
      <c r="H90" s="127">
        <f t="shared" si="0"/>
        <v>0</v>
      </c>
    </row>
    <row r="91" spans="1:8" ht="21.75" customHeight="1" thickBot="1">
      <c r="A91" s="23"/>
      <c r="B91" s="24"/>
      <c r="C91" s="50" t="s">
        <v>11</v>
      </c>
      <c r="D91" s="62" t="s">
        <v>124</v>
      </c>
      <c r="E91" s="6"/>
      <c r="F91" s="106"/>
      <c r="G91" s="342"/>
      <c r="H91" s="127">
        <f t="shared" si="0"/>
      </c>
    </row>
    <row r="92" spans="1:8" ht="21.75" customHeight="1" thickBot="1">
      <c r="A92" s="23"/>
      <c r="B92" s="24"/>
      <c r="C92" s="50" t="s">
        <v>12</v>
      </c>
      <c r="D92" s="62" t="s">
        <v>36</v>
      </c>
      <c r="E92" s="6"/>
      <c r="F92" s="106">
        <v>71000</v>
      </c>
      <c r="G92" s="342"/>
      <c r="H92" s="127">
        <f t="shared" si="0"/>
        <v>0</v>
      </c>
    </row>
    <row r="93" spans="1:8" ht="21.75" customHeight="1" thickBot="1">
      <c r="A93" s="23"/>
      <c r="B93" s="24"/>
      <c r="C93" s="50" t="s">
        <v>14</v>
      </c>
      <c r="D93" s="62" t="s">
        <v>37</v>
      </c>
      <c r="E93" s="6">
        <v>12000000</v>
      </c>
      <c r="F93" s="106">
        <v>15340000</v>
      </c>
      <c r="G93" s="342"/>
      <c r="H93" s="127">
        <f t="shared" si="0"/>
        <v>0</v>
      </c>
    </row>
    <row r="94" spans="1:8" ht="21.75" customHeight="1" thickBot="1">
      <c r="A94" s="23"/>
      <c r="B94" s="24"/>
      <c r="C94" s="50" t="s">
        <v>15</v>
      </c>
      <c r="D94" s="62" t="s">
        <v>125</v>
      </c>
      <c r="E94" s="6">
        <v>300000</v>
      </c>
      <c r="F94" s="106">
        <v>300000</v>
      </c>
      <c r="G94" s="342"/>
      <c r="H94" s="127">
        <f t="shared" si="0"/>
        <v>0</v>
      </c>
    </row>
    <row r="95" spans="1:8" ht="21.75" customHeight="1" thickBot="1">
      <c r="A95" s="23"/>
      <c r="B95" s="24"/>
      <c r="C95" s="50" t="s">
        <v>16</v>
      </c>
      <c r="D95" s="62" t="s">
        <v>625</v>
      </c>
      <c r="E95" s="6"/>
      <c r="F95" s="106">
        <v>623000</v>
      </c>
      <c r="G95" s="342"/>
      <c r="H95" s="127">
        <f t="shared" si="0"/>
        <v>0</v>
      </c>
    </row>
    <row r="96" spans="1:8" ht="21.75" customHeight="1" thickBot="1">
      <c r="A96" s="23"/>
      <c r="B96" s="24"/>
      <c r="C96" s="50" t="s">
        <v>17</v>
      </c>
      <c r="D96" s="62" t="s">
        <v>465</v>
      </c>
      <c r="E96" s="6">
        <v>1000000</v>
      </c>
      <c r="F96" s="106">
        <v>1300000</v>
      </c>
      <c r="G96" s="342"/>
      <c r="H96" s="127">
        <f t="shared" si="0"/>
        <v>0</v>
      </c>
    </row>
    <row r="97" spans="1:8" ht="21.75" customHeight="1" thickBot="1">
      <c r="A97" s="23"/>
      <c r="B97" s="24"/>
      <c r="C97" s="50" t="s">
        <v>18</v>
      </c>
      <c r="D97" s="62" t="s">
        <v>169</v>
      </c>
      <c r="E97" s="6">
        <v>8000000</v>
      </c>
      <c r="F97" s="106">
        <v>10500000</v>
      </c>
      <c r="G97" s="342"/>
      <c r="H97" s="127">
        <f t="shared" si="0"/>
        <v>0</v>
      </c>
    </row>
    <row r="98" spans="1:8" ht="21.75" customHeight="1" thickBot="1">
      <c r="A98" s="23"/>
      <c r="B98" s="24"/>
      <c r="C98" s="50" t="s">
        <v>31</v>
      </c>
      <c r="D98" s="62" t="s">
        <v>471</v>
      </c>
      <c r="E98" s="6">
        <v>31491000</v>
      </c>
      <c r="F98" s="106">
        <v>42302000</v>
      </c>
      <c r="G98" s="342"/>
      <c r="H98" s="127">
        <f t="shared" si="0"/>
        <v>0</v>
      </c>
    </row>
    <row r="99" spans="1:8" ht="21.75" customHeight="1" thickBot="1">
      <c r="A99" s="23"/>
      <c r="B99" s="24"/>
      <c r="C99" s="50" t="s">
        <v>174</v>
      </c>
      <c r="D99" s="62" t="s">
        <v>624</v>
      </c>
      <c r="E99" s="6"/>
      <c r="F99" s="106">
        <v>5000000</v>
      </c>
      <c r="G99" s="342"/>
      <c r="H99" s="127">
        <f t="shared" si="0"/>
        <v>0</v>
      </c>
    </row>
    <row r="100" spans="1:8" ht="21.75" customHeight="1" thickBot="1">
      <c r="A100" s="23"/>
      <c r="B100" s="24" t="s">
        <v>16</v>
      </c>
      <c r="C100" s="50"/>
      <c r="D100" s="62" t="s">
        <v>180</v>
      </c>
      <c r="E100" s="136">
        <v>9600000</v>
      </c>
      <c r="F100" s="106">
        <v>10587000</v>
      </c>
      <c r="G100" s="342"/>
      <c r="H100" s="127">
        <f t="shared" si="0"/>
        <v>0</v>
      </c>
    </row>
    <row r="101" spans="1:8" ht="21.75" customHeight="1" thickBot="1">
      <c r="A101" s="23"/>
      <c r="B101" s="24" t="s">
        <v>17</v>
      </c>
      <c r="C101" s="50"/>
      <c r="D101" s="62" t="s">
        <v>454</v>
      </c>
      <c r="E101" s="115">
        <f>SUM(E102:E103)</f>
        <v>24041000</v>
      </c>
      <c r="F101" s="323">
        <f>SUM(F102:F103)</f>
        <v>69500000</v>
      </c>
      <c r="G101" s="320">
        <f>SUM(G102:G103)</f>
        <v>0</v>
      </c>
      <c r="H101" s="127">
        <f t="shared" si="0"/>
        <v>0</v>
      </c>
    </row>
    <row r="102" spans="1:8" s="420" customFormat="1" ht="21.75" customHeight="1" thickBot="1">
      <c r="A102" s="421"/>
      <c r="B102" s="422"/>
      <c r="C102" s="423" t="s">
        <v>9</v>
      </c>
      <c r="D102" s="416" t="s">
        <v>564</v>
      </c>
      <c r="E102" s="680">
        <v>9041000</v>
      </c>
      <c r="F102" s="418">
        <v>69500000</v>
      </c>
      <c r="G102" s="419"/>
      <c r="H102" s="127"/>
    </row>
    <row r="103" spans="1:8" s="420" customFormat="1" ht="21.75" customHeight="1" thickBot="1">
      <c r="A103" s="421"/>
      <c r="B103" s="422"/>
      <c r="C103" s="423" t="s">
        <v>11</v>
      </c>
      <c r="D103" s="416" t="s">
        <v>565</v>
      </c>
      <c r="E103" s="680">
        <v>15000000</v>
      </c>
      <c r="F103" s="418"/>
      <c r="G103" s="419"/>
      <c r="H103" s="127"/>
    </row>
    <row r="104" spans="1:8" ht="21.75" customHeight="1" thickBot="1">
      <c r="A104" s="18" t="s">
        <v>11</v>
      </c>
      <c r="B104" s="19"/>
      <c r="C104" s="19"/>
      <c r="D104" s="60" t="s">
        <v>25</v>
      </c>
      <c r="E104" s="76">
        <f>SUM(E105:E108)</f>
        <v>12092000</v>
      </c>
      <c r="F104" s="76">
        <f>SUM(F105:F108)</f>
        <v>159373000</v>
      </c>
      <c r="G104" s="76">
        <f>SUM(G105:G108)</f>
        <v>0</v>
      </c>
      <c r="H104" s="127">
        <f t="shared" si="0"/>
        <v>0</v>
      </c>
    </row>
    <row r="105" spans="1:8" ht="21.75" customHeight="1" thickBot="1">
      <c r="A105" s="23"/>
      <c r="B105" s="24" t="s">
        <v>9</v>
      </c>
      <c r="C105" s="50"/>
      <c r="D105" s="62" t="s">
        <v>183</v>
      </c>
      <c r="E105" s="6">
        <v>263000</v>
      </c>
      <c r="F105" s="2">
        <v>143030000</v>
      </c>
      <c r="G105" s="343"/>
      <c r="H105" s="127">
        <f t="shared" si="0"/>
        <v>0</v>
      </c>
    </row>
    <row r="106" spans="1:8" ht="21.75" customHeight="1" thickBot="1">
      <c r="A106" s="23"/>
      <c r="B106" s="24" t="s">
        <v>11</v>
      </c>
      <c r="C106" s="50"/>
      <c r="D106" s="62" t="s">
        <v>184</v>
      </c>
      <c r="E106" s="6">
        <v>11129000</v>
      </c>
      <c r="F106" s="2">
        <v>13423000</v>
      </c>
      <c r="G106" s="342"/>
      <c r="H106" s="127">
        <f t="shared" si="0"/>
        <v>0</v>
      </c>
    </row>
    <row r="107" spans="1:8" ht="21.75" customHeight="1" thickBot="1">
      <c r="A107" s="23"/>
      <c r="B107" s="24" t="s">
        <v>12</v>
      </c>
      <c r="C107" s="50"/>
      <c r="D107" s="62" t="s">
        <v>185</v>
      </c>
      <c r="E107" s="6">
        <v>700000</v>
      </c>
      <c r="F107" s="106">
        <v>2920000</v>
      </c>
      <c r="G107" s="343"/>
      <c r="H107" s="127">
        <f t="shared" si="0"/>
        <v>0</v>
      </c>
    </row>
    <row r="108" spans="1:8" ht="21.75" customHeight="1" thickBot="1">
      <c r="A108" s="23"/>
      <c r="B108" s="24" t="s">
        <v>14</v>
      </c>
      <c r="C108" s="50"/>
      <c r="D108" s="62" t="s">
        <v>202</v>
      </c>
      <c r="E108" s="6"/>
      <c r="F108" s="106"/>
      <c r="G108" s="342"/>
      <c r="H108" s="127">
        <f t="shared" si="0"/>
      </c>
    </row>
    <row r="109" spans="1:8" ht="21.75" customHeight="1" thickBot="1">
      <c r="A109" s="18" t="s">
        <v>12</v>
      </c>
      <c r="B109" s="19"/>
      <c r="C109" s="19"/>
      <c r="D109" s="60" t="s">
        <v>170</v>
      </c>
      <c r="E109" s="76">
        <f>SUM(E110:E111)</f>
        <v>495861000</v>
      </c>
      <c r="F109" s="73">
        <f>SUM(F110:F111)</f>
        <v>512700000</v>
      </c>
      <c r="G109" s="317">
        <f>SUM(G110:G111)</f>
        <v>0</v>
      </c>
      <c r="H109" s="127">
        <f t="shared" si="0"/>
        <v>0</v>
      </c>
    </row>
    <row r="110" spans="1:8" ht="21.75" customHeight="1" thickBot="1">
      <c r="A110" s="23"/>
      <c r="B110" s="24" t="s">
        <v>9</v>
      </c>
      <c r="C110" s="50"/>
      <c r="D110" s="62" t="s">
        <v>171</v>
      </c>
      <c r="E110" s="6">
        <v>495861000</v>
      </c>
      <c r="F110" s="467">
        <v>512700000</v>
      </c>
      <c r="G110" s="343"/>
      <c r="H110" s="127">
        <f t="shared" si="0"/>
        <v>0</v>
      </c>
    </row>
    <row r="111" spans="1:8" ht="21.75" customHeight="1" thickBot="1">
      <c r="A111" s="30"/>
      <c r="B111" s="31" t="s">
        <v>11</v>
      </c>
      <c r="C111" s="51"/>
      <c r="D111" s="62" t="s">
        <v>172</v>
      </c>
      <c r="E111" s="4"/>
      <c r="F111" s="3"/>
      <c r="G111" s="345"/>
      <c r="H111" s="127">
        <f t="shared" si="0"/>
      </c>
    </row>
    <row r="112" spans="1:8" ht="21.75" customHeight="1" thickBot="1">
      <c r="A112" s="746" t="s">
        <v>46</v>
      </c>
      <c r="B112" s="747"/>
      <c r="C112" s="747"/>
      <c r="D112" s="748"/>
      <c r="E112" s="76">
        <f>E73+E104+E109</f>
        <v>884030000</v>
      </c>
      <c r="F112" s="73">
        <f>F73+F104+F109</f>
        <v>1456798000</v>
      </c>
      <c r="G112" s="317">
        <f>G73+G104+G109</f>
        <v>0</v>
      </c>
      <c r="H112" s="127">
        <f t="shared" si="0"/>
        <v>0</v>
      </c>
    </row>
    <row r="113" spans="1:8" ht="21.75" customHeight="1" thickBot="1">
      <c r="A113" s="18" t="s">
        <v>14</v>
      </c>
      <c r="B113" s="19"/>
      <c r="C113" s="19"/>
      <c r="D113" s="60" t="s">
        <v>49</v>
      </c>
      <c r="E113" s="76">
        <f>SUM(E114:E116)</f>
        <v>323370000</v>
      </c>
      <c r="F113" s="73">
        <f>SUM(F114:F116)</f>
        <v>394704000</v>
      </c>
      <c r="G113" s="317">
        <f>SUM(G114:G116)</f>
        <v>0</v>
      </c>
      <c r="H113" s="127">
        <f t="shared" si="0"/>
        <v>0</v>
      </c>
    </row>
    <row r="114" spans="1:8" ht="21.75" customHeight="1" thickBot="1">
      <c r="A114" s="23"/>
      <c r="B114" s="24" t="s">
        <v>9</v>
      </c>
      <c r="C114" s="50"/>
      <c r="D114" s="62" t="s">
        <v>150</v>
      </c>
      <c r="E114" s="6">
        <v>195000000</v>
      </c>
      <c r="F114" s="2">
        <v>237376000</v>
      </c>
      <c r="G114" s="343"/>
      <c r="H114" s="127">
        <f t="shared" si="0"/>
        <v>0</v>
      </c>
    </row>
    <row r="115" spans="1:8" ht="21.75" customHeight="1" thickBot="1">
      <c r="A115" s="23"/>
      <c r="B115" s="24" t="s">
        <v>11</v>
      </c>
      <c r="C115" s="50"/>
      <c r="D115" s="62" t="s">
        <v>50</v>
      </c>
      <c r="E115" s="6">
        <v>128370000</v>
      </c>
      <c r="F115" s="2">
        <v>128335000</v>
      </c>
      <c r="G115" s="343"/>
      <c r="H115" s="127">
        <f t="shared" si="0"/>
        <v>0</v>
      </c>
    </row>
    <row r="116" spans="1:8" ht="21.75" customHeight="1" thickBot="1">
      <c r="A116" s="30"/>
      <c r="B116" s="31" t="s">
        <v>12</v>
      </c>
      <c r="C116" s="51"/>
      <c r="D116" s="62" t="s">
        <v>591</v>
      </c>
      <c r="E116" s="4"/>
      <c r="F116" s="3">
        <v>28993000</v>
      </c>
      <c r="G116" s="345"/>
      <c r="H116" s="127"/>
    </row>
    <row r="117" spans="1:8" ht="21.75" customHeight="1" thickBot="1">
      <c r="A117" s="18" t="s">
        <v>15</v>
      </c>
      <c r="B117" s="19"/>
      <c r="C117" s="19"/>
      <c r="D117" s="60" t="s">
        <v>173</v>
      </c>
      <c r="E117" s="428"/>
      <c r="F117" s="429"/>
      <c r="G117" s="431"/>
      <c r="H117" s="127">
        <f t="shared" si="0"/>
      </c>
    </row>
    <row r="118" spans="1:8" ht="21.75" customHeight="1" thickBot="1">
      <c r="A118" s="41" t="s">
        <v>28</v>
      </c>
      <c r="B118" s="18"/>
      <c r="C118" s="42"/>
      <c r="D118" s="21"/>
      <c r="E118" s="76">
        <f>E112+E113+E117</f>
        <v>1207400000</v>
      </c>
      <c r="F118" s="73">
        <f>F112+F113+F117</f>
        <v>1851502000</v>
      </c>
      <c r="G118" s="317">
        <f>G112+G113+G117</f>
        <v>0</v>
      </c>
      <c r="H118" s="127">
        <f t="shared" si="0"/>
        <v>0</v>
      </c>
    </row>
    <row r="119" spans="1:7" ht="16.5" thickBot="1">
      <c r="A119" s="79"/>
      <c r="B119" s="80"/>
      <c r="C119" s="81"/>
      <c r="D119" s="134"/>
      <c r="E119" s="84"/>
      <c r="F119" s="84"/>
      <c r="G119" s="84"/>
    </row>
    <row r="120" spans="1:8" ht="14.25" thickBot="1" thickTop="1">
      <c r="A120" s="52" t="s">
        <v>42</v>
      </c>
      <c r="B120" s="53"/>
      <c r="C120" s="54"/>
      <c r="D120" s="55"/>
      <c r="E120" s="135">
        <f>SUM(E122:E127)</f>
        <v>76.5</v>
      </c>
      <c r="F120" s="104"/>
      <c r="G120" s="104"/>
      <c r="H120" s="104"/>
    </row>
    <row r="121" spans="1:8" ht="14.25" thickBot="1" thickTop="1">
      <c r="A121" s="85">
        <v>2016</v>
      </c>
      <c r="B121" s="86"/>
      <c r="C121" s="86"/>
      <c r="D121" s="87"/>
      <c r="E121" s="105">
        <v>39448</v>
      </c>
      <c r="F121" s="105"/>
      <c r="G121" s="132"/>
      <c r="H121" s="105"/>
    </row>
    <row r="122" spans="1:8" ht="13.5" thickTop="1">
      <c r="A122" s="88" t="s">
        <v>29</v>
      </c>
      <c r="B122" s="89" t="s">
        <v>32</v>
      </c>
      <c r="C122" s="90"/>
      <c r="D122" s="91"/>
      <c r="E122" s="92"/>
      <c r="F122" s="92"/>
      <c r="G122" s="92"/>
      <c r="H122" s="92"/>
    </row>
    <row r="123" spans="1:8" ht="12.75">
      <c r="A123" s="88"/>
      <c r="B123" s="93" t="s">
        <v>30</v>
      </c>
      <c r="C123" s="94"/>
      <c r="D123" s="95"/>
      <c r="E123" s="96">
        <v>2</v>
      </c>
      <c r="F123" s="96"/>
      <c r="G123" s="96"/>
      <c r="H123" s="96"/>
    </row>
    <row r="124" spans="1:8" ht="12.75">
      <c r="A124" s="88"/>
      <c r="B124" s="93" t="s">
        <v>33</v>
      </c>
      <c r="C124" s="94"/>
      <c r="D124" s="95"/>
      <c r="E124" s="96">
        <v>2</v>
      </c>
      <c r="F124" s="96"/>
      <c r="G124" s="96"/>
      <c r="H124" s="96"/>
    </row>
    <row r="125" spans="1:8" ht="12.75">
      <c r="A125" s="88"/>
      <c r="B125" s="749" t="s">
        <v>434</v>
      </c>
      <c r="C125" s="750"/>
      <c r="D125" s="751"/>
      <c r="E125" s="675">
        <v>64.5</v>
      </c>
      <c r="F125" s="96"/>
      <c r="G125" s="96"/>
      <c r="H125" s="96"/>
    </row>
    <row r="126" spans="1:8" ht="12.75">
      <c r="A126" s="88"/>
      <c r="B126" s="93" t="s">
        <v>433</v>
      </c>
      <c r="C126" s="94"/>
      <c r="D126" s="95"/>
      <c r="E126" s="96">
        <v>6</v>
      </c>
      <c r="F126" s="96"/>
      <c r="G126" s="96"/>
      <c r="H126" s="96"/>
    </row>
    <row r="127" spans="1:8" ht="13.5" thickBot="1">
      <c r="A127" s="97"/>
      <c r="B127" s="98" t="s">
        <v>35</v>
      </c>
      <c r="C127" s="99"/>
      <c r="D127" s="100"/>
      <c r="E127" s="101">
        <v>2</v>
      </c>
      <c r="F127" s="101"/>
      <c r="G127" s="101"/>
      <c r="H127" s="101"/>
    </row>
    <row r="128" ht="13.5" thickTop="1"/>
  </sheetData>
  <sheetProtection formatCells="0" formatColumns="0" formatRows="0"/>
  <mergeCells count="2">
    <mergeCell ref="A112:D112"/>
    <mergeCell ref="B125:D125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56" r:id="rId1"/>
  <headerFooter alignWithMargins="0">
    <oddHeader>&amp;C&amp;"Times New Roman,Normál"Mezőkovácsháza Város Önkormányzata költségvetés&amp;R&amp;"Times New Roman,Normál"&amp;11 2/1.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130"/>
  <sheetViews>
    <sheetView workbookViewId="0" topLeftCell="A17">
      <selection activeCell="D120" sqref="D120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7" width="14.7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426</v>
      </c>
      <c r="G2" s="10" t="s">
        <v>138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22</v>
      </c>
      <c r="E3" s="43" t="s">
        <v>504</v>
      </c>
      <c r="F3" s="44"/>
      <c r="G3" s="45"/>
      <c r="H3" s="45"/>
    </row>
    <row r="4" spans="1:8" ht="39" thickBot="1">
      <c r="A4" s="110" t="s">
        <v>40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23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2512000</v>
      </c>
      <c r="F5" s="73">
        <f>F6+F13+F14+F21</f>
        <v>11051000</v>
      </c>
      <c r="G5" s="317">
        <f>G6+G13+G14+G21</f>
        <v>0</v>
      </c>
      <c r="H5" s="127">
        <f>IF(F5=0,"",G5/F5*100)</f>
        <v>0</v>
      </c>
    </row>
    <row r="6" spans="1:8" ht="24" customHeight="1" thickBot="1">
      <c r="A6" s="32"/>
      <c r="B6" s="33" t="s">
        <v>9</v>
      </c>
      <c r="C6" s="40"/>
      <c r="D6" s="22" t="s">
        <v>187</v>
      </c>
      <c r="E6" s="333">
        <f>SUM(E7:E12)</f>
        <v>0</v>
      </c>
      <c r="F6" s="334">
        <f>SUM(F7:F12)</f>
        <v>0</v>
      </c>
      <c r="G6" s="335">
        <f>SUM(G7:G12)</f>
        <v>0</v>
      </c>
      <c r="H6" s="75">
        <f aca="true" t="shared" si="0" ref="H6:H69">IF(F6=0,"",G6/F6*100)</f>
      </c>
    </row>
    <row r="7" spans="1:8" ht="24" customHeight="1" hidden="1" thickBot="1">
      <c r="A7" s="32"/>
      <c r="B7" s="33"/>
      <c r="C7" s="40" t="s">
        <v>9</v>
      </c>
      <c r="D7" s="26" t="s">
        <v>116</v>
      </c>
      <c r="E7" s="5"/>
      <c r="F7" s="1"/>
      <c r="G7" s="46"/>
      <c r="H7" s="75">
        <f t="shared" si="0"/>
      </c>
    </row>
    <row r="8" spans="1:8" s="412" customFormat="1" ht="24" customHeight="1" hidden="1" thickBot="1">
      <c r="A8" s="409"/>
      <c r="B8" s="410"/>
      <c r="C8" s="411">
        <v>2</v>
      </c>
      <c r="D8" s="324" t="s">
        <v>163</v>
      </c>
      <c r="E8" s="413"/>
      <c r="F8" s="414"/>
      <c r="G8" s="415"/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198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199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164</v>
      </c>
      <c r="E11" s="5"/>
      <c r="F11" s="1"/>
      <c r="G11" s="46"/>
      <c r="H11" s="75">
        <f t="shared" si="0"/>
      </c>
    </row>
    <row r="12" spans="1:8" ht="24" customHeight="1" thickBot="1">
      <c r="A12" s="32"/>
      <c r="B12" s="33"/>
      <c r="C12" s="40">
        <v>6</v>
      </c>
      <c r="D12" s="26" t="s">
        <v>165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188</v>
      </c>
      <c r="E13" s="325">
        <v>2512000</v>
      </c>
      <c r="F13" s="326">
        <v>2120000</v>
      </c>
      <c r="G13" s="327"/>
      <c r="H13" s="75">
        <f t="shared" si="0"/>
        <v>0</v>
      </c>
    </row>
    <row r="14" spans="1:8" ht="24" customHeight="1" thickBot="1">
      <c r="A14" s="23"/>
      <c r="B14" s="24" t="s">
        <v>12</v>
      </c>
      <c r="C14" s="27"/>
      <c r="D14" s="324" t="s">
        <v>186</v>
      </c>
      <c r="E14" s="115">
        <f>SUM(E15:E18)+E20</f>
        <v>0</v>
      </c>
      <c r="F14" s="115">
        <f>SUM(F15:F18)+F20</f>
        <v>8931000</v>
      </c>
      <c r="G14" s="115">
        <f>SUM(G15:G18)+G20</f>
        <v>0</v>
      </c>
      <c r="H14" s="75">
        <f t="shared" si="0"/>
        <v>0</v>
      </c>
    </row>
    <row r="15" spans="1:8" ht="24" customHeight="1" hidden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hidden="1" thickBot="1">
      <c r="A16" s="23"/>
      <c r="B16" s="24"/>
      <c r="C16" s="27" t="s">
        <v>11</v>
      </c>
      <c r="D16" s="29" t="s">
        <v>99</v>
      </c>
      <c r="E16" s="6"/>
      <c r="F16" s="2"/>
      <c r="G16" s="47"/>
      <c r="H16" s="75">
        <f t="shared" si="0"/>
      </c>
    </row>
    <row r="17" spans="1:8" s="412" customFormat="1" ht="24" customHeight="1" thickBot="1">
      <c r="A17" s="457"/>
      <c r="B17" s="458"/>
      <c r="C17" s="459" t="s">
        <v>12</v>
      </c>
      <c r="D17" s="324" t="s">
        <v>197</v>
      </c>
      <c r="E17" s="466"/>
      <c r="F17" s="467">
        <v>8931000</v>
      </c>
      <c r="G17" s="468"/>
      <c r="H17" s="469">
        <f t="shared" si="0"/>
        <v>0</v>
      </c>
    </row>
    <row r="18" spans="1:8" s="412" customFormat="1" ht="24" customHeight="1" hidden="1" thickBot="1">
      <c r="A18" s="474"/>
      <c r="B18" s="475"/>
      <c r="C18" s="476" t="s">
        <v>14</v>
      </c>
      <c r="D18" s="396" t="s">
        <v>193</v>
      </c>
      <c r="E18" s="477"/>
      <c r="F18" s="478"/>
      <c r="G18" s="479"/>
      <c r="H18" s="469"/>
    </row>
    <row r="19" spans="1:8" ht="24" customHeight="1" hidden="1" thickBot="1">
      <c r="A19" s="23"/>
      <c r="B19" s="24"/>
      <c r="C19" s="25"/>
      <c r="D19" s="26" t="s">
        <v>154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396" t="s">
        <v>453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1" t="s">
        <v>189</v>
      </c>
      <c r="E21" s="328"/>
      <c r="F21" s="329"/>
      <c r="G21" s="330"/>
      <c r="H21" s="75">
        <f t="shared" si="0"/>
      </c>
    </row>
    <row r="22" spans="1:8" ht="24" customHeight="1" hidden="1" thickBot="1">
      <c r="A22" s="18" t="s">
        <v>11</v>
      </c>
      <c r="B22" s="19"/>
      <c r="C22" s="20"/>
      <c r="D22" s="21" t="s">
        <v>166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190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191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192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152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194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195</v>
      </c>
      <c r="E28" s="6"/>
      <c r="F28" s="2"/>
      <c r="G28" s="47"/>
      <c r="H28" s="75">
        <f t="shared" si="0"/>
      </c>
    </row>
    <row r="29" spans="1:8" ht="24" customHeight="1" hidden="1" thickBot="1">
      <c r="A29" s="336"/>
      <c r="B29" s="338"/>
      <c r="C29" s="339" t="s">
        <v>12</v>
      </c>
      <c r="D29" s="337" t="s">
        <v>196</v>
      </c>
      <c r="E29" s="118"/>
      <c r="F29" s="119"/>
      <c r="G29" s="120"/>
      <c r="H29" s="75">
        <f t="shared" si="0"/>
      </c>
    </row>
    <row r="30" spans="1:8" ht="24" customHeight="1" thickBot="1">
      <c r="A30" s="18" t="s">
        <v>12</v>
      </c>
      <c r="B30" s="19"/>
      <c r="C30" s="20"/>
      <c r="D30" s="21" t="s">
        <v>13</v>
      </c>
      <c r="E30" s="76">
        <f>E31+E34</f>
        <v>131758000</v>
      </c>
      <c r="F30" s="73">
        <f>F31+F34</f>
        <v>127252000</v>
      </c>
      <c r="G30" s="74">
        <f>G31+G34</f>
        <v>0</v>
      </c>
      <c r="H30" s="75">
        <f t="shared" si="0"/>
        <v>0</v>
      </c>
    </row>
    <row r="31" spans="1:8" ht="24" customHeight="1" hidden="1" thickBot="1">
      <c r="A31" s="23"/>
      <c r="B31" s="24" t="s">
        <v>9</v>
      </c>
      <c r="C31" s="25"/>
      <c r="D31" s="26" t="s">
        <v>95</v>
      </c>
      <c r="E31" s="115">
        <f>E32+E33</f>
        <v>0</v>
      </c>
      <c r="F31" s="323">
        <f>F32+F33</f>
        <v>0</v>
      </c>
      <c r="G31" s="332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153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155</v>
      </c>
      <c r="E33" s="6"/>
      <c r="F33" s="2"/>
      <c r="G33" s="47"/>
      <c r="H33" s="75">
        <f t="shared" si="0"/>
      </c>
    </row>
    <row r="34" spans="1:8" s="427" customFormat="1" ht="24" customHeight="1" thickBot="1">
      <c r="A34" s="23"/>
      <c r="B34" s="24" t="s">
        <v>11</v>
      </c>
      <c r="C34" s="25"/>
      <c r="D34" s="425" t="s">
        <v>121</v>
      </c>
      <c r="E34" s="323">
        <f>SUM(E35:E36)</f>
        <v>131758000</v>
      </c>
      <c r="F34" s="717">
        <f>SUM(F35:F36)</f>
        <v>127252000</v>
      </c>
      <c r="G34" s="323">
        <f>SUM(G35:G36)</f>
        <v>0</v>
      </c>
      <c r="H34" s="75">
        <f t="shared" si="0"/>
        <v>0</v>
      </c>
    </row>
    <row r="35" spans="1:8" s="427" customFormat="1" ht="24" customHeight="1" thickBot="1">
      <c r="A35" s="23"/>
      <c r="B35" s="24"/>
      <c r="C35" s="25" t="s">
        <v>9</v>
      </c>
      <c r="D35" s="425" t="s">
        <v>3</v>
      </c>
      <c r="E35" s="381"/>
      <c r="F35" s="426"/>
      <c r="G35" s="107"/>
      <c r="H35" s="75">
        <f t="shared" si="0"/>
      </c>
    </row>
    <row r="36" spans="1:8" s="427" customFormat="1" ht="24" customHeight="1" thickBot="1">
      <c r="A36" s="23"/>
      <c r="B36" s="24"/>
      <c r="C36" s="25" t="s">
        <v>11</v>
      </c>
      <c r="D36" s="425" t="s">
        <v>4</v>
      </c>
      <c r="E36" s="381">
        <v>131758000</v>
      </c>
      <c r="F36" s="470">
        <v>127252000</v>
      </c>
      <c r="G36" s="107"/>
      <c r="H36" s="75">
        <f t="shared" si="0"/>
        <v>0</v>
      </c>
    </row>
    <row r="37" spans="1:8" ht="24" customHeight="1" thickBot="1">
      <c r="A37" s="743" t="s">
        <v>45</v>
      </c>
      <c r="B37" s="744"/>
      <c r="C37" s="744"/>
      <c r="D37" s="745"/>
      <c r="E37" s="76">
        <f>E5+E22+E30</f>
        <v>134270000</v>
      </c>
      <c r="F37" s="73">
        <f>F5+F22+F30</f>
        <v>138303000</v>
      </c>
      <c r="G37" s="74">
        <f>G5+G22+G30</f>
        <v>0</v>
      </c>
      <c r="H37" s="75">
        <f t="shared" si="0"/>
        <v>0</v>
      </c>
    </row>
    <row r="38" spans="1:8" ht="24" customHeight="1" thickBot="1">
      <c r="A38" s="18" t="s">
        <v>14</v>
      </c>
      <c r="B38" s="19"/>
      <c r="C38" s="42"/>
      <c r="D38" s="21" t="s">
        <v>200</v>
      </c>
      <c r="E38" s="76">
        <f>E39+E43</f>
        <v>0</v>
      </c>
      <c r="F38" s="73">
        <f>F39+F43</f>
        <v>569000</v>
      </c>
      <c r="G38" s="74">
        <f>G39+G43</f>
        <v>0</v>
      </c>
      <c r="H38" s="75">
        <f t="shared" si="0"/>
        <v>0</v>
      </c>
    </row>
    <row r="39" spans="1:8" ht="24" customHeight="1" thickBot="1">
      <c r="A39" s="23"/>
      <c r="B39" s="24" t="s">
        <v>9</v>
      </c>
      <c r="C39" s="25"/>
      <c r="D39" s="26" t="s">
        <v>159</v>
      </c>
      <c r="E39" s="115">
        <f>SUM(E40:E42)</f>
        <v>0</v>
      </c>
      <c r="F39" s="323">
        <f>SUM(F40:F42)</f>
        <v>569000</v>
      </c>
      <c r="G39" s="332">
        <f>SUM(G40:G42)</f>
        <v>0</v>
      </c>
      <c r="H39" s="75">
        <f t="shared" si="0"/>
        <v>0</v>
      </c>
    </row>
    <row r="40" spans="1:8" ht="24" customHeight="1" thickBot="1">
      <c r="A40" s="23"/>
      <c r="B40" s="24"/>
      <c r="C40" s="25" t="s">
        <v>9</v>
      </c>
      <c r="D40" s="26" t="s">
        <v>156</v>
      </c>
      <c r="E40" s="6"/>
      <c r="F40" s="2">
        <v>569000</v>
      </c>
      <c r="G40" s="47"/>
      <c r="H40" s="75">
        <f t="shared" si="0"/>
        <v>0</v>
      </c>
    </row>
    <row r="41" spans="1:8" ht="24" customHeight="1" hidden="1" thickBot="1">
      <c r="A41" s="23"/>
      <c r="B41" s="24"/>
      <c r="C41" s="25">
        <v>2</v>
      </c>
      <c r="D41" s="26" t="s">
        <v>157</v>
      </c>
      <c r="E41" s="6"/>
      <c r="F41" s="2"/>
      <c r="G41" s="47"/>
      <c r="H41" s="75">
        <f t="shared" si="0"/>
      </c>
    </row>
    <row r="42" spans="1:8" ht="24" customHeight="1" thickBot="1">
      <c r="A42" s="23"/>
      <c r="B42" s="24"/>
      <c r="C42" s="25">
        <v>3</v>
      </c>
      <c r="D42" s="26" t="s">
        <v>623</v>
      </c>
      <c r="E42" s="6"/>
      <c r="F42" s="2"/>
      <c r="G42" s="47"/>
      <c r="H42" s="75"/>
    </row>
    <row r="43" spans="1:8" ht="24" customHeight="1" hidden="1" thickBot="1">
      <c r="A43" s="23"/>
      <c r="B43" s="24" t="s">
        <v>11</v>
      </c>
      <c r="C43" s="25"/>
      <c r="D43" s="26" t="s">
        <v>158</v>
      </c>
      <c r="E43" s="115">
        <f>SUM(E44:E45)</f>
        <v>0</v>
      </c>
      <c r="F43" s="323">
        <f>SUM(F44:F45)</f>
        <v>0</v>
      </c>
      <c r="G43" s="332">
        <f>SUM(G44:G45)</f>
        <v>0</v>
      </c>
      <c r="H43" s="75">
        <f t="shared" si="0"/>
      </c>
    </row>
    <row r="44" spans="1:8" ht="24" customHeight="1" hidden="1" thickBot="1">
      <c r="A44" s="35"/>
      <c r="B44" s="36"/>
      <c r="C44" s="39" t="s">
        <v>9</v>
      </c>
      <c r="D44" s="71" t="s">
        <v>160</v>
      </c>
      <c r="E44" s="6"/>
      <c r="F44" s="2"/>
      <c r="G44" s="47"/>
      <c r="H44" s="75">
        <f t="shared" si="0"/>
      </c>
    </row>
    <row r="45" spans="1:8" ht="24" customHeight="1" hidden="1" thickBot="1">
      <c r="A45" s="35"/>
      <c r="B45" s="36"/>
      <c r="C45" s="39">
        <v>2</v>
      </c>
      <c r="D45" s="38" t="s">
        <v>161</v>
      </c>
      <c r="E45" s="6"/>
      <c r="F45" s="2"/>
      <c r="G45" s="47"/>
      <c r="H45" s="75">
        <f t="shared" si="0"/>
      </c>
    </row>
    <row r="46" spans="1:8" ht="24" customHeight="1" thickBot="1">
      <c r="A46" s="18" t="s">
        <v>15</v>
      </c>
      <c r="B46" s="19"/>
      <c r="C46" s="42"/>
      <c r="D46" s="21" t="s">
        <v>162</v>
      </c>
      <c r="E46" s="428"/>
      <c r="F46" s="429"/>
      <c r="G46" s="430"/>
      <c r="H46" s="650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E37+E38+E46</f>
        <v>134270000</v>
      </c>
      <c r="F47" s="73">
        <f>F37+F38+F46</f>
        <v>138872000</v>
      </c>
      <c r="G47" s="74">
        <f>G37+G38+G46</f>
        <v>0</v>
      </c>
      <c r="H47" s="75">
        <f t="shared" si="0"/>
        <v>0</v>
      </c>
    </row>
    <row r="48" ht="13.5" hidden="1" thickBot="1">
      <c r="H48" s="75">
        <f t="shared" si="0"/>
      </c>
    </row>
    <row r="49" ht="13.5" hidden="1" thickBot="1">
      <c r="H49" s="75">
        <f t="shared" si="0"/>
      </c>
    </row>
    <row r="50" ht="13.5" hidden="1" thickBot="1">
      <c r="H50" s="75">
        <f t="shared" si="0"/>
      </c>
    </row>
    <row r="51" ht="13.5" hidden="1" thickBot="1">
      <c r="H51" s="75">
        <f t="shared" si="0"/>
      </c>
    </row>
    <row r="52" ht="13.5" hidden="1" thickBot="1">
      <c r="H52" s="75">
        <f t="shared" si="0"/>
      </c>
    </row>
    <row r="53" ht="13.5" hidden="1" thickBot="1">
      <c r="H53" s="75">
        <f t="shared" si="0"/>
      </c>
    </row>
    <row r="54" ht="13.5" hidden="1" thickBot="1">
      <c r="H54" s="75">
        <f t="shared" si="0"/>
      </c>
    </row>
    <row r="55" ht="13.5" hidden="1" thickBot="1">
      <c r="H55" s="75">
        <f t="shared" si="0"/>
      </c>
    </row>
    <row r="56" ht="13.5" hidden="1" thickBot="1">
      <c r="H56" s="75">
        <f t="shared" si="0"/>
      </c>
    </row>
    <row r="57" ht="13.5" hidden="1" thickBot="1">
      <c r="H57" s="75">
        <f t="shared" si="0"/>
      </c>
    </row>
    <row r="58" ht="13.5" hidden="1" thickBot="1">
      <c r="H58" s="75">
        <f t="shared" si="0"/>
      </c>
    </row>
    <row r="59" ht="13.5" hidden="1" thickBot="1">
      <c r="H59" s="75">
        <f t="shared" si="0"/>
      </c>
    </row>
    <row r="60" ht="13.5" hidden="1" thickBot="1">
      <c r="H60" s="75">
        <f t="shared" si="0"/>
      </c>
    </row>
    <row r="61" ht="13.5" hidden="1" thickBot="1">
      <c r="H61" s="75">
        <f t="shared" si="0"/>
      </c>
    </row>
    <row r="62" ht="13.5" hidden="1" thickBot="1">
      <c r="H62" s="75">
        <f t="shared" si="0"/>
      </c>
    </row>
    <row r="63" ht="13.5" hidden="1" thickBot="1">
      <c r="H63" s="75">
        <f t="shared" si="0"/>
      </c>
    </row>
    <row r="64" ht="13.5" hidden="1" thickBot="1">
      <c r="H64" s="75">
        <f t="shared" si="0"/>
      </c>
    </row>
    <row r="65" ht="13.5" hidden="1" thickBot="1">
      <c r="H65" s="75">
        <f t="shared" si="0"/>
      </c>
    </row>
    <row r="66" ht="13.5" hidden="1" thickBot="1">
      <c r="H66" s="75">
        <f t="shared" si="0"/>
      </c>
    </row>
    <row r="67" ht="13.5" hidden="1" thickBot="1">
      <c r="H67" s="75">
        <f t="shared" si="0"/>
      </c>
    </row>
    <row r="68" ht="13.5" hidden="1" thickBot="1">
      <c r="H68" s="75">
        <f t="shared" si="0"/>
      </c>
    </row>
    <row r="69" ht="13.5" hidden="1" thickBot="1">
      <c r="H69" s="75">
        <f t="shared" si="0"/>
      </c>
    </row>
    <row r="70" ht="16.5" customHeight="1"/>
    <row r="71" spans="1:7" ht="18.75" thickBot="1">
      <c r="A71" s="7" t="s">
        <v>426</v>
      </c>
      <c r="D71" s="126"/>
      <c r="G71" s="10" t="s">
        <v>138</v>
      </c>
    </row>
    <row r="72" spans="1:8" ht="39" thickBot="1">
      <c r="A72" s="11" t="s">
        <v>6</v>
      </c>
      <c r="B72" s="12" t="s">
        <v>7</v>
      </c>
      <c r="C72" s="13" t="s">
        <v>8</v>
      </c>
      <c r="D72" s="14" t="s">
        <v>22</v>
      </c>
      <c r="E72" s="752" t="s">
        <v>504</v>
      </c>
      <c r="F72" s="753"/>
      <c r="G72" s="753"/>
      <c r="H72" s="754"/>
    </row>
    <row r="73" spans="1:8" ht="39" thickBot="1">
      <c r="A73" s="755" t="s">
        <v>40</v>
      </c>
      <c r="B73" s="756"/>
      <c r="C73" s="756"/>
      <c r="D73" s="757"/>
      <c r="E73" s="15" t="s">
        <v>0</v>
      </c>
      <c r="F73" s="16" t="s">
        <v>1</v>
      </c>
      <c r="G73" s="17" t="s">
        <v>2</v>
      </c>
      <c r="H73" s="48" t="s">
        <v>23</v>
      </c>
    </row>
    <row r="74" spans="1:8" ht="24" customHeight="1" thickBot="1">
      <c r="A74" s="18" t="s">
        <v>9</v>
      </c>
      <c r="B74" s="19"/>
      <c r="C74" s="19"/>
      <c r="D74" s="60" t="s">
        <v>117</v>
      </c>
      <c r="E74" s="76">
        <f>E75+E76+E77+E80+E90+E101+E102</f>
        <v>127031000</v>
      </c>
      <c r="F74" s="76">
        <f>F75+F76+F77+F80+F90+F101+F102</f>
        <v>135336900</v>
      </c>
      <c r="G74" s="76">
        <f>G75+G76+G77+G80+G90+G101+G102</f>
        <v>0</v>
      </c>
      <c r="H74" s="127">
        <f>IF(F74=0,"",G74/F74*100)</f>
        <v>0</v>
      </c>
    </row>
    <row r="75" spans="1:8" ht="24" customHeight="1" thickBot="1">
      <c r="A75" s="32"/>
      <c r="B75" s="33" t="s">
        <v>9</v>
      </c>
      <c r="C75" s="49"/>
      <c r="D75" s="61" t="s">
        <v>177</v>
      </c>
      <c r="E75" s="72">
        <v>73789000</v>
      </c>
      <c r="F75" s="718">
        <v>85402100</v>
      </c>
      <c r="G75" s="341"/>
      <c r="H75" s="127">
        <f aca="true" t="shared" si="1" ref="H75:H119">IF(F75=0,"",G75/F75*100)</f>
        <v>0</v>
      </c>
    </row>
    <row r="76" spans="1:8" ht="24" customHeight="1" thickBot="1">
      <c r="A76" s="23"/>
      <c r="B76" s="24" t="s">
        <v>11</v>
      </c>
      <c r="C76" s="50"/>
      <c r="D76" s="62" t="s">
        <v>178</v>
      </c>
      <c r="E76" s="6">
        <v>20153000</v>
      </c>
      <c r="F76" s="470">
        <v>23668000</v>
      </c>
      <c r="G76" s="342"/>
      <c r="H76" s="127">
        <f t="shared" si="1"/>
        <v>0</v>
      </c>
    </row>
    <row r="77" spans="1:8" ht="24" customHeight="1" thickBot="1">
      <c r="A77" s="23"/>
      <c r="B77" s="24" t="s">
        <v>12</v>
      </c>
      <c r="C77" s="50"/>
      <c r="D77" s="62" t="s">
        <v>179</v>
      </c>
      <c r="E77" s="6">
        <v>33089000</v>
      </c>
      <c r="F77" s="106">
        <v>26266800</v>
      </c>
      <c r="G77" s="342"/>
      <c r="H77" s="127">
        <f t="shared" si="1"/>
        <v>0</v>
      </c>
    </row>
    <row r="78" spans="1:8" s="420" customFormat="1" ht="24" customHeight="1" thickBot="1">
      <c r="A78" s="421"/>
      <c r="B78" s="422"/>
      <c r="C78" s="423"/>
      <c r="D78" s="416" t="s">
        <v>167</v>
      </c>
      <c r="E78" s="417">
        <v>100000</v>
      </c>
      <c r="F78" s="418">
        <v>10000</v>
      </c>
      <c r="G78" s="419"/>
      <c r="H78" s="424">
        <f t="shared" si="1"/>
        <v>0</v>
      </c>
    </row>
    <row r="79" spans="1:8" s="420" customFormat="1" ht="24" customHeight="1" thickBot="1">
      <c r="A79" s="421"/>
      <c r="B79" s="422"/>
      <c r="C79" s="423"/>
      <c r="D79" s="416" t="s">
        <v>168</v>
      </c>
      <c r="E79" s="417">
        <f>SUM(E80:E88)</f>
        <v>0</v>
      </c>
      <c r="F79" s="418">
        <f>SUM(F80:F88)</f>
        <v>0</v>
      </c>
      <c r="G79" s="419">
        <f>SUM(G80:G88)</f>
        <v>0</v>
      </c>
      <c r="H79" s="424">
        <f t="shared" si="1"/>
      </c>
    </row>
    <row r="80" spans="1:8" ht="24" customHeight="1" hidden="1" thickBot="1">
      <c r="A80" s="23"/>
      <c r="B80" s="24" t="s">
        <v>14</v>
      </c>
      <c r="C80" s="50"/>
      <c r="D80" s="62" t="s">
        <v>181</v>
      </c>
      <c r="E80" s="77"/>
      <c r="F80" s="346"/>
      <c r="G80" s="344"/>
      <c r="H80" s="127">
        <f t="shared" si="1"/>
      </c>
    </row>
    <row r="81" spans="1:8" ht="24" customHeight="1" hidden="1" thickBot="1">
      <c r="A81" s="23"/>
      <c r="B81" s="24"/>
      <c r="C81" s="50" t="s">
        <v>9</v>
      </c>
      <c r="D81" s="63" t="s">
        <v>203</v>
      </c>
      <c r="E81" s="6"/>
      <c r="F81" s="106"/>
      <c r="G81" s="342"/>
      <c r="H81" s="127">
        <f t="shared" si="1"/>
      </c>
    </row>
    <row r="82" spans="1:8" ht="24" customHeight="1" hidden="1" thickBot="1">
      <c r="A82" s="23"/>
      <c r="B82" s="24"/>
      <c r="C82" s="50" t="s">
        <v>11</v>
      </c>
      <c r="D82" s="63" t="s">
        <v>118</v>
      </c>
      <c r="E82" s="6"/>
      <c r="F82" s="106"/>
      <c r="G82" s="342"/>
      <c r="H82" s="127">
        <f t="shared" si="1"/>
      </c>
    </row>
    <row r="83" spans="1:8" ht="24" customHeight="1" hidden="1" thickBot="1">
      <c r="A83" s="23"/>
      <c r="B83" s="24"/>
      <c r="C83" s="50" t="s">
        <v>12</v>
      </c>
      <c r="D83" s="63" t="s">
        <v>44</v>
      </c>
      <c r="E83" s="6"/>
      <c r="F83" s="106"/>
      <c r="G83" s="342"/>
      <c r="H83" s="127"/>
    </row>
    <row r="84" spans="1:8" ht="24" customHeight="1" hidden="1" thickBot="1">
      <c r="A84" s="23"/>
      <c r="B84" s="24"/>
      <c r="C84" s="50" t="s">
        <v>14</v>
      </c>
      <c r="D84" s="63" t="s">
        <v>201</v>
      </c>
      <c r="E84" s="6"/>
      <c r="F84" s="106"/>
      <c r="G84" s="342"/>
      <c r="H84" s="127"/>
    </row>
    <row r="85" spans="1:8" ht="24" customHeight="1" hidden="1" thickBot="1">
      <c r="A85" s="23"/>
      <c r="B85" s="24"/>
      <c r="C85" s="50" t="s">
        <v>15</v>
      </c>
      <c r="D85" s="63" t="s">
        <v>590</v>
      </c>
      <c r="E85" s="6"/>
      <c r="F85" s="106"/>
      <c r="G85" s="342"/>
      <c r="H85" s="127"/>
    </row>
    <row r="86" spans="1:8" ht="24" customHeight="1" hidden="1" thickBot="1">
      <c r="A86" s="23"/>
      <c r="B86" s="24"/>
      <c r="C86" s="50" t="s">
        <v>16</v>
      </c>
      <c r="D86" s="63" t="s">
        <v>452</v>
      </c>
      <c r="E86" s="6"/>
      <c r="F86" s="106"/>
      <c r="G86" s="342"/>
      <c r="H86" s="127"/>
    </row>
    <row r="87" spans="1:8" ht="24" customHeight="1" hidden="1" thickBot="1">
      <c r="A87" s="23"/>
      <c r="B87" s="24"/>
      <c r="C87" s="50" t="s">
        <v>17</v>
      </c>
      <c r="D87" s="63" t="s">
        <v>610</v>
      </c>
      <c r="E87" s="6"/>
      <c r="F87" s="106"/>
      <c r="G87" s="342"/>
      <c r="H87" s="127"/>
    </row>
    <row r="88" spans="1:8" ht="24" customHeight="1" thickBot="1">
      <c r="A88" s="23"/>
      <c r="B88" s="24"/>
      <c r="C88" s="50" t="s">
        <v>31</v>
      </c>
      <c r="D88" s="63" t="s">
        <v>626</v>
      </c>
      <c r="E88" s="6"/>
      <c r="F88" s="106"/>
      <c r="G88" s="342"/>
      <c r="H88" s="127"/>
    </row>
    <row r="89" spans="1:8" ht="24" customHeight="1" hidden="1" thickBot="1">
      <c r="A89" s="23"/>
      <c r="B89" s="24"/>
      <c r="C89" s="50" t="s">
        <v>18</v>
      </c>
      <c r="D89" s="63" t="s">
        <v>448</v>
      </c>
      <c r="E89" s="6"/>
      <c r="F89" s="106"/>
      <c r="G89" s="342"/>
      <c r="H89" s="127"/>
    </row>
    <row r="90" spans="1:8" ht="24" customHeight="1" hidden="1" thickBot="1">
      <c r="A90" s="23"/>
      <c r="B90" s="24" t="s">
        <v>15</v>
      </c>
      <c r="C90" s="50"/>
      <c r="D90" s="62" t="s">
        <v>182</v>
      </c>
      <c r="E90" s="115"/>
      <c r="F90" s="323"/>
      <c r="G90" s="320"/>
      <c r="H90" s="127">
        <f t="shared" si="1"/>
      </c>
    </row>
    <row r="91" spans="1:8" ht="24" customHeight="1" hidden="1" thickBot="1">
      <c r="A91" s="23"/>
      <c r="B91" s="24"/>
      <c r="C91" s="50" t="s">
        <v>9</v>
      </c>
      <c r="D91" s="62" t="s">
        <v>119</v>
      </c>
      <c r="E91" s="6"/>
      <c r="F91" s="106"/>
      <c r="G91" s="342"/>
      <c r="H91" s="127">
        <f t="shared" si="1"/>
      </c>
    </row>
    <row r="92" spans="1:8" ht="24" customHeight="1" hidden="1" thickBot="1">
      <c r="A92" s="23"/>
      <c r="B92" s="24"/>
      <c r="C92" s="50" t="s">
        <v>11</v>
      </c>
      <c r="D92" s="62" t="s">
        <v>120</v>
      </c>
      <c r="E92" s="6"/>
      <c r="F92" s="106"/>
      <c r="G92" s="342"/>
      <c r="H92" s="127">
        <f t="shared" si="1"/>
      </c>
    </row>
    <row r="93" spans="1:8" ht="24" customHeight="1" hidden="1" thickBot="1">
      <c r="A93" s="23"/>
      <c r="B93" s="24"/>
      <c r="C93" s="50" t="s">
        <v>12</v>
      </c>
      <c r="D93" s="62" t="s">
        <v>36</v>
      </c>
      <c r="E93" s="6"/>
      <c r="F93" s="106"/>
      <c r="G93" s="342"/>
      <c r="H93" s="127">
        <f t="shared" si="1"/>
      </c>
    </row>
    <row r="94" spans="1:8" ht="24" customHeight="1" hidden="1" thickBot="1">
      <c r="A94" s="23"/>
      <c r="B94" s="24"/>
      <c r="C94" s="50" t="s">
        <v>14</v>
      </c>
      <c r="D94" s="62" t="s">
        <v>37</v>
      </c>
      <c r="E94" s="6"/>
      <c r="F94" s="106"/>
      <c r="G94" s="342"/>
      <c r="H94" s="127">
        <f t="shared" si="1"/>
      </c>
    </row>
    <row r="95" spans="1:8" ht="24" customHeight="1" hidden="1" thickBot="1">
      <c r="A95" s="23"/>
      <c r="B95" s="24"/>
      <c r="C95" s="50" t="s">
        <v>15</v>
      </c>
      <c r="D95" s="62" t="s">
        <v>625</v>
      </c>
      <c r="E95" s="6"/>
      <c r="F95" s="106"/>
      <c r="G95" s="342"/>
      <c r="H95" s="127">
        <f t="shared" si="1"/>
      </c>
    </row>
    <row r="96" spans="1:8" ht="24" customHeight="1" hidden="1" thickBot="1">
      <c r="A96" s="23"/>
      <c r="B96" s="24"/>
      <c r="C96" s="50" t="s">
        <v>16</v>
      </c>
      <c r="D96" s="62" t="s">
        <v>38</v>
      </c>
      <c r="E96" s="6"/>
      <c r="F96" s="106"/>
      <c r="G96" s="342"/>
      <c r="H96" s="127">
        <f t="shared" si="1"/>
      </c>
    </row>
    <row r="97" spans="1:8" ht="24" customHeight="1" hidden="1" thickBot="1">
      <c r="A97" s="23"/>
      <c r="B97" s="24"/>
      <c r="C97" s="50" t="s">
        <v>17</v>
      </c>
      <c r="D97" s="62" t="s">
        <v>465</v>
      </c>
      <c r="E97" s="6"/>
      <c r="F97" s="106"/>
      <c r="G97" s="342"/>
      <c r="H97" s="127"/>
    </row>
    <row r="98" spans="1:8" ht="24" customHeight="1" hidden="1" thickBot="1">
      <c r="A98" s="23"/>
      <c r="B98" s="24"/>
      <c r="C98" s="50" t="s">
        <v>18</v>
      </c>
      <c r="D98" s="62" t="s">
        <v>169</v>
      </c>
      <c r="E98" s="6"/>
      <c r="F98" s="106"/>
      <c r="G98" s="342"/>
      <c r="H98" s="127"/>
    </row>
    <row r="99" spans="1:8" ht="24" customHeight="1" hidden="1" thickBot="1">
      <c r="A99" s="23"/>
      <c r="B99" s="24"/>
      <c r="C99" s="50" t="s">
        <v>31</v>
      </c>
      <c r="D99" s="62" t="s">
        <v>624</v>
      </c>
      <c r="E99" s="6"/>
      <c r="F99" s="106"/>
      <c r="G99" s="342"/>
      <c r="H99" s="127"/>
    </row>
    <row r="100" spans="1:8" ht="24" customHeight="1" hidden="1" thickBot="1">
      <c r="A100" s="23"/>
      <c r="B100" s="24"/>
      <c r="C100" s="50" t="s">
        <v>174</v>
      </c>
      <c r="D100" s="62" t="s">
        <v>466</v>
      </c>
      <c r="E100" s="6">
        <v>100</v>
      </c>
      <c r="F100" s="106"/>
      <c r="G100" s="342"/>
      <c r="H100" s="127">
        <f t="shared" si="1"/>
      </c>
    </row>
    <row r="101" spans="1:8" ht="24" customHeight="1" hidden="1" thickBot="1">
      <c r="A101" s="23"/>
      <c r="B101" s="24" t="s">
        <v>16</v>
      </c>
      <c r="C101" s="50"/>
      <c r="D101" s="62" t="s">
        <v>180</v>
      </c>
      <c r="E101" s="136"/>
      <c r="F101" s="106"/>
      <c r="G101" s="342"/>
      <c r="H101" s="127">
        <f t="shared" si="1"/>
      </c>
    </row>
    <row r="102" spans="1:8" ht="24" customHeight="1" hidden="1" thickBot="1">
      <c r="A102" s="23"/>
      <c r="B102" s="24" t="s">
        <v>17</v>
      </c>
      <c r="C102" s="50"/>
      <c r="D102" s="62" t="s">
        <v>454</v>
      </c>
      <c r="E102" s="115">
        <f>SUM(E103:E104)</f>
        <v>0</v>
      </c>
      <c r="F102" s="323">
        <f>SUM(F103:F104)</f>
        <v>0</v>
      </c>
      <c r="G102" s="320">
        <f>SUM(G103:G104)</f>
        <v>0</v>
      </c>
      <c r="H102" s="127">
        <f t="shared" si="1"/>
      </c>
    </row>
    <row r="103" spans="1:8" s="420" customFormat="1" ht="24" customHeight="1" hidden="1" thickBot="1">
      <c r="A103" s="421"/>
      <c r="B103" s="422"/>
      <c r="C103" s="423" t="s">
        <v>9</v>
      </c>
      <c r="D103" s="416" t="s">
        <v>564</v>
      </c>
      <c r="E103" s="417"/>
      <c r="F103" s="418"/>
      <c r="G103" s="419"/>
      <c r="H103" s="424"/>
    </row>
    <row r="104" spans="1:8" s="420" customFormat="1" ht="24" customHeight="1" hidden="1" thickBot="1">
      <c r="A104" s="421"/>
      <c r="B104" s="422"/>
      <c r="C104" s="423" t="s">
        <v>11</v>
      </c>
      <c r="D104" s="416" t="s">
        <v>565</v>
      </c>
      <c r="E104" s="417"/>
      <c r="F104" s="418"/>
      <c r="G104" s="419"/>
      <c r="H104" s="424"/>
    </row>
    <row r="105" spans="1:8" ht="24" customHeight="1" thickBot="1">
      <c r="A105" s="18" t="s">
        <v>11</v>
      </c>
      <c r="B105" s="19"/>
      <c r="C105" s="19"/>
      <c r="D105" s="60" t="s">
        <v>25</v>
      </c>
      <c r="E105" s="76">
        <f>SUM(E106:E109)</f>
        <v>7239000</v>
      </c>
      <c r="F105" s="76">
        <f>SUM(F106:F109)</f>
        <v>3535100</v>
      </c>
      <c r="G105" s="76">
        <f>SUM(G106:G109)</f>
        <v>0</v>
      </c>
      <c r="H105" s="127">
        <f t="shared" si="1"/>
        <v>0</v>
      </c>
    </row>
    <row r="106" spans="1:8" ht="24" customHeight="1" thickBot="1">
      <c r="A106" s="23"/>
      <c r="B106" s="24" t="s">
        <v>9</v>
      </c>
      <c r="C106" s="50"/>
      <c r="D106" s="62" t="s">
        <v>183</v>
      </c>
      <c r="E106" s="6">
        <v>7239000</v>
      </c>
      <c r="F106" s="2">
        <v>2940100</v>
      </c>
      <c r="G106" s="343"/>
      <c r="H106" s="127">
        <f t="shared" si="1"/>
        <v>0</v>
      </c>
    </row>
    <row r="107" spans="1:8" ht="24" customHeight="1" thickBot="1">
      <c r="A107" s="23"/>
      <c r="B107" s="24" t="s">
        <v>11</v>
      </c>
      <c r="C107" s="50"/>
      <c r="D107" s="62" t="s">
        <v>184</v>
      </c>
      <c r="E107" s="6"/>
      <c r="F107" s="2">
        <v>595000</v>
      </c>
      <c r="G107" s="342"/>
      <c r="H107" s="127">
        <f t="shared" si="1"/>
        <v>0</v>
      </c>
    </row>
    <row r="108" spans="1:8" ht="24" customHeight="1" hidden="1" thickBot="1">
      <c r="A108" s="23"/>
      <c r="B108" s="24" t="s">
        <v>12</v>
      </c>
      <c r="C108" s="50"/>
      <c r="D108" s="62" t="s">
        <v>185</v>
      </c>
      <c r="E108" s="6"/>
      <c r="F108" s="106"/>
      <c r="G108" s="343"/>
      <c r="H108" s="127">
        <f t="shared" si="1"/>
      </c>
    </row>
    <row r="109" spans="1:8" ht="24" customHeight="1" hidden="1" thickBot="1">
      <c r="A109" s="23"/>
      <c r="B109" s="24" t="s">
        <v>14</v>
      </c>
      <c r="C109" s="50"/>
      <c r="D109" s="62" t="s">
        <v>202</v>
      </c>
      <c r="E109" s="6"/>
      <c r="F109" s="106"/>
      <c r="G109" s="342"/>
      <c r="H109" s="127">
        <f t="shared" si="1"/>
      </c>
    </row>
    <row r="110" spans="1:8" ht="24" customHeight="1" hidden="1" thickBot="1">
      <c r="A110" s="18" t="s">
        <v>12</v>
      </c>
      <c r="B110" s="19"/>
      <c r="C110" s="19"/>
      <c r="D110" s="60" t="s">
        <v>170</v>
      </c>
      <c r="E110" s="76">
        <f>SUM(E111:E112)</f>
        <v>0</v>
      </c>
      <c r="F110" s="73">
        <f>SUM(F111:F112)</f>
        <v>0</v>
      </c>
      <c r="G110" s="317">
        <f>SUM(G111:G112)</f>
        <v>0</v>
      </c>
      <c r="H110" s="127">
        <f t="shared" si="1"/>
      </c>
    </row>
    <row r="111" spans="1:8" ht="24" customHeight="1" hidden="1" thickBot="1">
      <c r="A111" s="23"/>
      <c r="B111" s="24" t="s">
        <v>9</v>
      </c>
      <c r="C111" s="50"/>
      <c r="D111" s="62" t="s">
        <v>171</v>
      </c>
      <c r="E111" s="6"/>
      <c r="F111" s="2"/>
      <c r="G111" s="343"/>
      <c r="H111" s="127">
        <f t="shared" si="1"/>
      </c>
    </row>
    <row r="112" spans="1:8" ht="24" customHeight="1" hidden="1" thickBot="1">
      <c r="A112" s="30"/>
      <c r="B112" s="31" t="s">
        <v>11</v>
      </c>
      <c r="C112" s="51"/>
      <c r="D112" s="62" t="s">
        <v>172</v>
      </c>
      <c r="E112" s="4"/>
      <c r="F112" s="3"/>
      <c r="G112" s="345"/>
      <c r="H112" s="127">
        <f t="shared" si="1"/>
      </c>
    </row>
    <row r="113" spans="1:8" ht="24" customHeight="1" thickBot="1">
      <c r="A113" s="746" t="s">
        <v>46</v>
      </c>
      <c r="B113" s="747"/>
      <c r="C113" s="747"/>
      <c r="D113" s="748"/>
      <c r="E113" s="76">
        <f>E74+E105+E110</f>
        <v>134270000</v>
      </c>
      <c r="F113" s="73">
        <f>F74+F105+F110</f>
        <v>138872000</v>
      </c>
      <c r="G113" s="317">
        <f>G74+G105+G110</f>
        <v>0</v>
      </c>
      <c r="H113" s="127">
        <f t="shared" si="1"/>
        <v>0</v>
      </c>
    </row>
    <row r="114" spans="1:8" ht="24" customHeight="1" hidden="1" thickBot="1">
      <c r="A114" s="18" t="s">
        <v>14</v>
      </c>
      <c r="B114" s="19"/>
      <c r="C114" s="19"/>
      <c r="D114" s="60" t="s">
        <v>49</v>
      </c>
      <c r="E114" s="76">
        <f>SUM(E115:E117)</f>
        <v>0</v>
      </c>
      <c r="F114" s="73">
        <f>SUM(F115:F117)</f>
        <v>0</v>
      </c>
      <c r="G114" s="317">
        <f>SUM(G115:G117)</f>
        <v>0</v>
      </c>
      <c r="H114" s="127">
        <f t="shared" si="1"/>
      </c>
    </row>
    <row r="115" spans="1:8" ht="24" customHeight="1" hidden="1" thickBot="1">
      <c r="A115" s="23"/>
      <c r="B115" s="24" t="s">
        <v>9</v>
      </c>
      <c r="C115" s="50"/>
      <c r="D115" s="62" t="s">
        <v>150</v>
      </c>
      <c r="E115" s="6"/>
      <c r="F115" s="2"/>
      <c r="G115" s="343"/>
      <c r="H115" s="127">
        <f t="shared" si="1"/>
      </c>
    </row>
    <row r="116" spans="1:8" ht="24" customHeight="1" hidden="1" thickBot="1">
      <c r="A116" s="23"/>
      <c r="B116" s="24" t="s">
        <v>11</v>
      </c>
      <c r="C116" s="50"/>
      <c r="D116" s="62" t="s">
        <v>50</v>
      </c>
      <c r="E116" s="6"/>
      <c r="F116" s="2"/>
      <c r="G116" s="343"/>
      <c r="H116" s="127">
        <f t="shared" si="1"/>
      </c>
    </row>
    <row r="117" spans="1:8" ht="24" customHeight="1" hidden="1" thickBot="1">
      <c r="A117" s="30"/>
      <c r="B117" s="31" t="s">
        <v>12</v>
      </c>
      <c r="C117" s="51"/>
      <c r="D117" s="62" t="s">
        <v>591</v>
      </c>
      <c r="E117" s="4"/>
      <c r="F117" s="3"/>
      <c r="G117" s="345"/>
      <c r="H117" s="127"/>
    </row>
    <row r="118" spans="1:8" ht="24" customHeight="1" hidden="1" thickBot="1">
      <c r="A118" s="18" t="s">
        <v>15</v>
      </c>
      <c r="B118" s="19"/>
      <c r="C118" s="19"/>
      <c r="D118" s="60" t="s">
        <v>173</v>
      </c>
      <c r="E118" s="428"/>
      <c r="F118" s="429"/>
      <c r="G118" s="431"/>
      <c r="H118" s="127">
        <f t="shared" si="1"/>
      </c>
    </row>
    <row r="119" spans="1:8" ht="24" customHeight="1" thickBot="1">
      <c r="A119" s="41" t="s">
        <v>28</v>
      </c>
      <c r="B119" s="18"/>
      <c r="C119" s="42"/>
      <c r="D119" s="21"/>
      <c r="E119" s="76">
        <f>E113+E114+E118</f>
        <v>134270000</v>
      </c>
      <c r="F119" s="73">
        <f>F113+F114+F118</f>
        <v>138872000</v>
      </c>
      <c r="G119" s="317">
        <f>G113+G114+G118</f>
        <v>0</v>
      </c>
      <c r="H119" s="127">
        <f t="shared" si="1"/>
        <v>0</v>
      </c>
    </row>
    <row r="120" spans="1:7" ht="16.5" thickBot="1">
      <c r="A120" s="79"/>
      <c r="B120" s="80"/>
      <c r="C120" s="81"/>
      <c r="D120" s="134"/>
      <c r="E120" s="84"/>
      <c r="F120" s="84"/>
      <c r="G120" s="84"/>
    </row>
    <row r="121" spans="1:8" ht="14.25" thickBot="1" thickTop="1">
      <c r="A121" s="52" t="s">
        <v>42</v>
      </c>
      <c r="B121" s="53"/>
      <c r="C121" s="54"/>
      <c r="D121" s="55"/>
      <c r="E121" s="368">
        <f>SUM(E123:E129)</f>
        <v>28</v>
      </c>
      <c r="F121" s="104"/>
      <c r="G121" s="104"/>
      <c r="H121" s="104"/>
    </row>
    <row r="122" spans="1:8" ht="14.25" thickBot="1" thickTop="1">
      <c r="A122" s="85" t="s">
        <v>560</v>
      </c>
      <c r="B122" s="86"/>
      <c r="C122" s="86"/>
      <c r="D122" s="87"/>
      <c r="E122" s="105">
        <v>39448</v>
      </c>
      <c r="F122" s="105"/>
      <c r="G122" s="132"/>
      <c r="H122" s="105"/>
    </row>
    <row r="123" spans="1:8" ht="13.5" thickTop="1">
      <c r="A123" s="88" t="s">
        <v>29</v>
      </c>
      <c r="B123" s="89" t="s">
        <v>32</v>
      </c>
      <c r="C123" s="90"/>
      <c r="D123" s="91"/>
      <c r="E123" s="365">
        <v>25</v>
      </c>
      <c r="F123" s="651"/>
      <c r="G123" s="92"/>
      <c r="H123" s="92"/>
    </row>
    <row r="124" spans="1:8" ht="12.75">
      <c r="A124" s="88"/>
      <c r="B124" s="93" t="s">
        <v>30</v>
      </c>
      <c r="C124" s="94"/>
      <c r="D124" s="95"/>
      <c r="E124" s="366"/>
      <c r="F124" s="96"/>
      <c r="G124" s="96"/>
      <c r="H124" s="96"/>
    </row>
    <row r="125" spans="1:8" ht="12.75">
      <c r="A125" s="88"/>
      <c r="B125" s="93" t="s">
        <v>33</v>
      </c>
      <c r="C125" s="94"/>
      <c r="D125" s="95"/>
      <c r="E125" s="366">
        <v>2</v>
      </c>
      <c r="F125" s="96"/>
      <c r="G125" s="96"/>
      <c r="H125" s="96"/>
    </row>
    <row r="126" spans="1:8" ht="12.75">
      <c r="A126" s="88"/>
      <c r="B126" s="749" t="s">
        <v>495</v>
      </c>
      <c r="C126" s="750"/>
      <c r="D126" s="751"/>
      <c r="E126" s="366"/>
      <c r="F126" s="96"/>
      <c r="G126" s="96"/>
      <c r="H126" s="96"/>
    </row>
    <row r="127" spans="1:8" ht="12.75">
      <c r="A127" s="88"/>
      <c r="B127" s="93" t="s">
        <v>43</v>
      </c>
      <c r="C127" s="94"/>
      <c r="D127" s="95"/>
      <c r="E127" s="366"/>
      <c r="F127" s="96"/>
      <c r="G127" s="96"/>
      <c r="H127" s="96"/>
    </row>
    <row r="128" spans="1:8" ht="12.75">
      <c r="A128" s="88"/>
      <c r="B128" s="93" t="s">
        <v>34</v>
      </c>
      <c r="C128" s="94"/>
      <c r="D128" s="95"/>
      <c r="E128" s="366">
        <v>1</v>
      </c>
      <c r="F128" s="96"/>
      <c r="G128" s="96"/>
      <c r="H128" s="96"/>
    </row>
    <row r="129" spans="1:8" ht="13.5" thickBot="1">
      <c r="A129" s="97"/>
      <c r="B129" s="98" t="s">
        <v>35</v>
      </c>
      <c r="C129" s="99"/>
      <c r="D129" s="100"/>
      <c r="E129" s="367"/>
      <c r="F129" s="101"/>
      <c r="G129" s="101"/>
      <c r="H129" s="101"/>
    </row>
    <row r="130" ht="13.5" thickTop="1">
      <c r="C130" s="8"/>
    </row>
  </sheetData>
  <sheetProtection formatCells="0" formatColumns="0" formatRows="0"/>
  <mergeCells count="5">
    <mergeCell ref="A37:D37"/>
    <mergeCell ref="A113:D113"/>
    <mergeCell ref="B126:D126"/>
    <mergeCell ref="E72:H72"/>
    <mergeCell ref="A73:D7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62" r:id="rId1"/>
  <headerFooter alignWithMargins="0">
    <oddHeader>&amp;C&amp;"Times New Roman,Normál"Mezőkovácsházi Polgármesteri Hivatal költségvetés&amp;R&amp;"Times New Roman,Normál"&amp;11 2/2.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25"/>
  <sheetViews>
    <sheetView workbookViewId="0" topLeftCell="A41">
      <selection activeCell="H79" sqref="H79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7" width="14.75390625" style="8" customWidth="1"/>
    <col min="8" max="8" width="13.625" style="8" customWidth="1"/>
    <col min="9" max="16384" width="9.125" style="8" customWidth="1"/>
  </cols>
  <sheetData>
    <row r="1" ht="15.75">
      <c r="A1" s="7" t="s">
        <v>429</v>
      </c>
    </row>
    <row r="2" spans="4:8" ht="20.25" customHeight="1" thickBot="1">
      <c r="D2" s="125" t="s">
        <v>48</v>
      </c>
      <c r="G2" s="10" t="s">
        <v>138</v>
      </c>
      <c r="H2" s="10"/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22</v>
      </c>
      <c r="E3" s="43" t="s">
        <v>504</v>
      </c>
      <c r="F3" s="44"/>
      <c r="G3" s="45"/>
      <c r="H3" s="45"/>
    </row>
    <row r="4" spans="1:8" ht="39" thickBot="1">
      <c r="A4" s="110" t="s">
        <v>129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23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300000</v>
      </c>
      <c r="F5" s="73">
        <f>F6+F13+F14+F21</f>
        <v>300000</v>
      </c>
      <c r="G5" s="317">
        <f>G6+G13+G14+G21</f>
        <v>0</v>
      </c>
      <c r="H5" s="127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187</v>
      </c>
      <c r="E6" s="333">
        <f>SUM(E7:E12)</f>
        <v>0</v>
      </c>
      <c r="F6" s="334">
        <f>SUM(F7:F12)</f>
        <v>0</v>
      </c>
      <c r="G6" s="335">
        <f>SUM(G7:G12)</f>
        <v>0</v>
      </c>
      <c r="H6" s="75">
        <f aca="true" t="shared" si="0" ref="H6:H47">IF(F6=0,"",G6/F6*100)</f>
      </c>
    </row>
    <row r="7" spans="1:8" ht="24" customHeight="1" hidden="1" thickBot="1">
      <c r="A7" s="32"/>
      <c r="B7" s="33"/>
      <c r="C7" s="40" t="s">
        <v>9</v>
      </c>
      <c r="D7" s="26" t="s">
        <v>116</v>
      </c>
      <c r="E7" s="5"/>
      <c r="F7" s="1"/>
      <c r="G7" s="46"/>
      <c r="H7" s="75">
        <f t="shared" si="0"/>
      </c>
    </row>
    <row r="8" spans="1:8" s="412" customFormat="1" ht="24" customHeight="1" hidden="1" thickBot="1">
      <c r="A8" s="409"/>
      <c r="B8" s="410"/>
      <c r="C8" s="411">
        <v>2</v>
      </c>
      <c r="D8" s="324" t="s">
        <v>163</v>
      </c>
      <c r="E8" s="413">
        <f>SUM(E9:E12)</f>
        <v>0</v>
      </c>
      <c r="F8" s="414">
        <f>SUM(F9:F12)</f>
        <v>0</v>
      </c>
      <c r="G8" s="415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198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199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164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165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188</v>
      </c>
      <c r="E13" s="325">
        <v>300000</v>
      </c>
      <c r="F13" s="326">
        <v>300000</v>
      </c>
      <c r="G13" s="327"/>
      <c r="H13" s="75">
        <f t="shared" si="0"/>
        <v>0</v>
      </c>
    </row>
    <row r="14" spans="1:8" ht="24" customHeight="1" hidden="1" thickBot="1">
      <c r="A14" s="23"/>
      <c r="B14" s="24" t="s">
        <v>12</v>
      </c>
      <c r="C14" s="27"/>
      <c r="D14" s="324" t="s">
        <v>186</v>
      </c>
      <c r="E14" s="115">
        <f>SUM(E15:E18)+E20</f>
        <v>0</v>
      </c>
      <c r="F14" s="115">
        <f>SUM(F15:F18)+F20</f>
        <v>0</v>
      </c>
      <c r="G14" s="115">
        <f>SUM(G15:G18)+G20</f>
        <v>0</v>
      </c>
      <c r="H14" s="75">
        <f t="shared" si="0"/>
      </c>
    </row>
    <row r="15" spans="1:8" ht="24" customHeight="1" hidden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hidden="1" thickBot="1">
      <c r="A16" s="23"/>
      <c r="B16" s="24"/>
      <c r="C16" s="27" t="s">
        <v>11</v>
      </c>
      <c r="D16" s="29" t="s">
        <v>99</v>
      </c>
      <c r="E16" s="6"/>
      <c r="F16" s="2"/>
      <c r="G16" s="47"/>
      <c r="H16" s="75">
        <f t="shared" si="0"/>
      </c>
    </row>
    <row r="17" spans="1:8" ht="24" customHeight="1" hidden="1" thickBot="1">
      <c r="A17" s="23"/>
      <c r="B17" s="24"/>
      <c r="C17" s="27" t="s">
        <v>12</v>
      </c>
      <c r="D17" s="28" t="s">
        <v>197</v>
      </c>
      <c r="E17" s="6"/>
      <c r="F17" s="2"/>
      <c r="G17" s="47"/>
      <c r="H17" s="75">
        <f t="shared" si="0"/>
      </c>
    </row>
    <row r="18" spans="1:8" ht="24" customHeight="1" hidden="1" thickBot="1">
      <c r="A18" s="32"/>
      <c r="B18" s="33"/>
      <c r="C18" s="34" t="s">
        <v>14</v>
      </c>
      <c r="D18" s="480" t="s">
        <v>193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154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396" t="s">
        <v>453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1" t="s">
        <v>189</v>
      </c>
      <c r="E21" s="328"/>
      <c r="F21" s="329"/>
      <c r="G21" s="330"/>
      <c r="H21" s="75">
        <f t="shared" si="0"/>
      </c>
    </row>
    <row r="22" spans="1:8" ht="24" customHeight="1" hidden="1" thickBot="1">
      <c r="A22" s="18" t="s">
        <v>11</v>
      </c>
      <c r="B22" s="19"/>
      <c r="C22" s="20"/>
      <c r="D22" s="21" t="s">
        <v>166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190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191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192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152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194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195</v>
      </c>
      <c r="E28" s="6"/>
      <c r="F28" s="2"/>
      <c r="G28" s="47"/>
      <c r="H28" s="75">
        <f t="shared" si="0"/>
      </c>
    </row>
    <row r="29" spans="1:8" ht="24" customHeight="1" hidden="1" thickBot="1">
      <c r="A29" s="336"/>
      <c r="B29" s="338"/>
      <c r="C29" s="339" t="s">
        <v>12</v>
      </c>
      <c r="D29" s="337" t="s">
        <v>196</v>
      </c>
      <c r="E29" s="118"/>
      <c r="F29" s="119"/>
      <c r="G29" s="120"/>
      <c r="H29" s="75">
        <f t="shared" si="0"/>
      </c>
    </row>
    <row r="30" spans="1:8" ht="24" customHeight="1" thickBot="1">
      <c r="A30" s="18" t="s">
        <v>12</v>
      </c>
      <c r="B30" s="19"/>
      <c r="C30" s="20"/>
      <c r="D30" s="21" t="s">
        <v>13</v>
      </c>
      <c r="E30" s="76">
        <f>E31+E34</f>
        <v>164618000</v>
      </c>
      <c r="F30" s="73">
        <f>F31+F34</f>
        <v>164586000</v>
      </c>
      <c r="G30" s="74">
        <f>G31+G34</f>
        <v>0</v>
      </c>
      <c r="H30" s="75">
        <f t="shared" si="0"/>
        <v>0</v>
      </c>
    </row>
    <row r="31" spans="1:8" ht="24" customHeight="1" thickBot="1">
      <c r="A31" s="23"/>
      <c r="B31" s="24" t="s">
        <v>9</v>
      </c>
      <c r="C31" s="25"/>
      <c r="D31" s="26" t="s">
        <v>95</v>
      </c>
      <c r="E31" s="115">
        <f>E32+E33</f>
        <v>0</v>
      </c>
      <c r="F31" s="323">
        <f>F32+F33</f>
        <v>0</v>
      </c>
      <c r="G31" s="332">
        <f>G32+G33</f>
        <v>0</v>
      </c>
      <c r="H31" s="75">
        <f t="shared" si="0"/>
      </c>
    </row>
    <row r="32" spans="1:8" ht="24" customHeight="1" thickBot="1">
      <c r="A32" s="23"/>
      <c r="B32" s="24"/>
      <c r="C32" s="25" t="s">
        <v>9</v>
      </c>
      <c r="D32" s="26" t="s">
        <v>153</v>
      </c>
      <c r="E32" s="6"/>
      <c r="F32" s="2"/>
      <c r="G32" s="47"/>
      <c r="H32" s="75">
        <f t="shared" si="0"/>
      </c>
    </row>
    <row r="33" spans="1:8" ht="24" customHeight="1" thickBot="1">
      <c r="A33" s="23"/>
      <c r="B33" s="24"/>
      <c r="C33" s="25">
        <v>2</v>
      </c>
      <c r="D33" s="26" t="s">
        <v>155</v>
      </c>
      <c r="E33" s="6"/>
      <c r="F33" s="2"/>
      <c r="G33" s="47"/>
      <c r="H33" s="75">
        <f t="shared" si="0"/>
      </c>
    </row>
    <row r="34" spans="1:8" ht="24" customHeight="1" thickBot="1">
      <c r="A34" s="23"/>
      <c r="B34" s="24" t="s">
        <v>11</v>
      </c>
      <c r="C34" s="25"/>
      <c r="D34" s="26" t="s">
        <v>121</v>
      </c>
      <c r="E34" s="397">
        <f>SUM(E35:E36)</f>
        <v>164618000</v>
      </c>
      <c r="F34" s="432">
        <f>SUM(F35:F36)</f>
        <v>164586000</v>
      </c>
      <c r="G34" s="433">
        <f>SUM(G35:G36)</f>
        <v>0</v>
      </c>
      <c r="H34" s="75">
        <f t="shared" si="0"/>
        <v>0</v>
      </c>
    </row>
    <row r="35" spans="1:8" ht="24" customHeight="1" thickBot="1">
      <c r="A35" s="23"/>
      <c r="B35" s="24"/>
      <c r="C35" s="25" t="s">
        <v>9</v>
      </c>
      <c r="D35" s="26" t="s">
        <v>3</v>
      </c>
      <c r="E35" s="6">
        <v>118045000</v>
      </c>
      <c r="F35" s="2">
        <v>120531000</v>
      </c>
      <c r="G35" s="47"/>
      <c r="H35" s="75">
        <f t="shared" si="0"/>
        <v>0</v>
      </c>
    </row>
    <row r="36" spans="1:8" ht="24" customHeight="1" thickBot="1">
      <c r="A36" s="23"/>
      <c r="B36" s="24"/>
      <c r="C36" s="25" t="s">
        <v>11</v>
      </c>
      <c r="D36" s="26" t="s">
        <v>4</v>
      </c>
      <c r="E36" s="6">
        <v>46573000</v>
      </c>
      <c r="F36" s="2">
        <v>44055000</v>
      </c>
      <c r="G36" s="47"/>
      <c r="H36" s="75">
        <f t="shared" si="0"/>
        <v>0</v>
      </c>
    </row>
    <row r="37" spans="1:8" ht="24" customHeight="1" thickBot="1">
      <c r="A37" s="743" t="s">
        <v>45</v>
      </c>
      <c r="B37" s="744"/>
      <c r="C37" s="744"/>
      <c r="D37" s="745"/>
      <c r="E37" s="76">
        <f>E5+E22+E30</f>
        <v>164918000</v>
      </c>
      <c r="F37" s="73">
        <f>F5+F22+F30</f>
        <v>164886000</v>
      </c>
      <c r="G37" s="74">
        <f>G5+G22+G30</f>
        <v>0</v>
      </c>
      <c r="H37" s="75">
        <f t="shared" si="0"/>
        <v>0</v>
      </c>
    </row>
    <row r="38" spans="1:8" ht="24" customHeight="1" thickBot="1">
      <c r="A38" s="18" t="s">
        <v>14</v>
      </c>
      <c r="B38" s="19"/>
      <c r="C38" s="42"/>
      <c r="D38" s="21" t="s">
        <v>200</v>
      </c>
      <c r="E38" s="76">
        <f>E39+E43</f>
        <v>500000</v>
      </c>
      <c r="F38" s="73">
        <f>F39+F43</f>
        <v>1080000</v>
      </c>
      <c r="G38" s="74">
        <f>G39+G43</f>
        <v>0</v>
      </c>
      <c r="H38" s="75">
        <f t="shared" si="0"/>
        <v>0</v>
      </c>
    </row>
    <row r="39" spans="1:8" ht="24" customHeight="1" thickBot="1">
      <c r="A39" s="23"/>
      <c r="B39" s="24" t="s">
        <v>9</v>
      </c>
      <c r="C39" s="25"/>
      <c r="D39" s="26" t="s">
        <v>159</v>
      </c>
      <c r="E39" s="323">
        <f>SUM(E40:E42)</f>
        <v>500000</v>
      </c>
      <c r="F39" s="323">
        <f>SUM(F40:F42)</f>
        <v>1080000</v>
      </c>
      <c r="G39" s="332">
        <f>SUM(G40:G42)</f>
        <v>0</v>
      </c>
      <c r="H39" s="75">
        <f t="shared" si="0"/>
        <v>0</v>
      </c>
    </row>
    <row r="40" spans="1:8" ht="24" customHeight="1" thickBot="1">
      <c r="A40" s="23"/>
      <c r="B40" s="24"/>
      <c r="C40" s="25" t="s">
        <v>9</v>
      </c>
      <c r="D40" s="26" t="s">
        <v>156</v>
      </c>
      <c r="E40" s="6">
        <v>500000</v>
      </c>
      <c r="F40" s="2">
        <v>1080000</v>
      </c>
      <c r="G40" s="47"/>
      <c r="H40" s="75">
        <f t="shared" si="0"/>
        <v>0</v>
      </c>
    </row>
    <row r="41" spans="1:8" ht="24" customHeight="1" thickBot="1">
      <c r="A41" s="23"/>
      <c r="B41" s="24"/>
      <c r="C41" s="25">
        <v>2</v>
      </c>
      <c r="D41" s="26" t="s">
        <v>157</v>
      </c>
      <c r="E41" s="6"/>
      <c r="F41" s="2"/>
      <c r="G41" s="47"/>
      <c r="H41" s="75">
        <f t="shared" si="0"/>
      </c>
    </row>
    <row r="42" spans="1:8" ht="24" customHeight="1" thickBot="1">
      <c r="A42" s="23"/>
      <c r="B42" s="24"/>
      <c r="C42" s="25">
        <v>3</v>
      </c>
      <c r="D42" s="26" t="s">
        <v>623</v>
      </c>
      <c r="E42" s="6"/>
      <c r="F42" s="2"/>
      <c r="G42" s="47"/>
      <c r="H42" s="75"/>
    </row>
    <row r="43" spans="1:8" ht="24" customHeight="1" hidden="1" thickBot="1">
      <c r="A43" s="23"/>
      <c r="B43" s="24" t="s">
        <v>11</v>
      </c>
      <c r="C43" s="25"/>
      <c r="D43" s="26" t="s">
        <v>158</v>
      </c>
      <c r="E43" s="115"/>
      <c r="F43" s="323"/>
      <c r="G43" s="332"/>
      <c r="H43" s="75">
        <f t="shared" si="0"/>
      </c>
    </row>
    <row r="44" spans="1:8" ht="24" customHeight="1" hidden="1" thickBot="1">
      <c r="A44" s="35"/>
      <c r="B44" s="36"/>
      <c r="C44" s="39" t="s">
        <v>9</v>
      </c>
      <c r="D44" s="71" t="s">
        <v>160</v>
      </c>
      <c r="E44" s="6"/>
      <c r="F44" s="2"/>
      <c r="G44" s="47"/>
      <c r="H44" s="75">
        <f t="shared" si="0"/>
      </c>
    </row>
    <row r="45" spans="1:8" ht="24" customHeight="1" hidden="1" thickBot="1">
      <c r="A45" s="35"/>
      <c r="B45" s="36"/>
      <c r="C45" s="39">
        <v>2</v>
      </c>
      <c r="D45" s="38" t="s">
        <v>161</v>
      </c>
      <c r="E45" s="6"/>
      <c r="F45" s="2"/>
      <c r="G45" s="47"/>
      <c r="H45" s="75">
        <f t="shared" si="0"/>
      </c>
    </row>
    <row r="46" spans="1:8" ht="24" customHeight="1" hidden="1" thickBot="1">
      <c r="A46" s="18" t="s">
        <v>15</v>
      </c>
      <c r="B46" s="19"/>
      <c r="C46" s="42"/>
      <c r="D46" s="21" t="s">
        <v>162</v>
      </c>
      <c r="E46" s="428"/>
      <c r="F46" s="429"/>
      <c r="G46" s="430"/>
      <c r="H46" s="75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E37+E38+E46</f>
        <v>165418000</v>
      </c>
      <c r="F47" s="73">
        <f>F37+F38+F46</f>
        <v>165966000</v>
      </c>
      <c r="G47" s="74">
        <f>G37+G38+G46</f>
        <v>0</v>
      </c>
      <c r="H47" s="75">
        <f t="shared" si="0"/>
        <v>0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spans="4:7" ht="30.75" customHeight="1" thickBot="1">
      <c r="D71" s="126" t="s">
        <v>47</v>
      </c>
      <c r="G71" s="8" t="s">
        <v>138</v>
      </c>
    </row>
    <row r="72" spans="1:8" ht="39" thickBot="1">
      <c r="A72" s="11" t="s">
        <v>6</v>
      </c>
      <c r="B72" s="12" t="s">
        <v>7</v>
      </c>
      <c r="C72" s="13" t="s">
        <v>8</v>
      </c>
      <c r="D72" s="14" t="s">
        <v>22</v>
      </c>
      <c r="E72" s="43" t="s">
        <v>504</v>
      </c>
      <c r="F72" s="44"/>
      <c r="G72" s="45"/>
      <c r="H72" s="45"/>
    </row>
    <row r="73" spans="1:8" ht="39" thickBot="1">
      <c r="A73" s="110"/>
      <c r="B73" s="111"/>
      <c r="C73" s="112"/>
      <c r="D73" s="113"/>
      <c r="E73" s="364" t="s">
        <v>0</v>
      </c>
      <c r="F73" s="16" t="s">
        <v>1</v>
      </c>
      <c r="G73" s="17" t="s">
        <v>2</v>
      </c>
      <c r="H73" s="48" t="s">
        <v>23</v>
      </c>
    </row>
    <row r="74" spans="1:8" ht="24" customHeight="1" thickBot="1">
      <c r="A74" s="18" t="s">
        <v>9</v>
      </c>
      <c r="B74" s="19"/>
      <c r="C74" s="19"/>
      <c r="D74" s="60" t="s">
        <v>117</v>
      </c>
      <c r="E74" s="76">
        <f>E75+E76+E77+E80+E90+E101+E102</f>
        <v>162418000</v>
      </c>
      <c r="F74" s="76">
        <f>F75+F76+F77+F80+F90+F101+F102</f>
        <v>163411000</v>
      </c>
      <c r="G74" s="76">
        <f>G75+G76+G77+G80+G90+G101+G102</f>
        <v>0</v>
      </c>
      <c r="H74" s="127">
        <f>IF(F74=0,"",G74/F74*100)</f>
        <v>0</v>
      </c>
    </row>
    <row r="75" spans="1:8" ht="24" customHeight="1" thickBot="1">
      <c r="A75" s="32"/>
      <c r="B75" s="33" t="s">
        <v>9</v>
      </c>
      <c r="C75" s="49"/>
      <c r="D75" s="61" t="s">
        <v>177</v>
      </c>
      <c r="E75" s="72">
        <v>114365000</v>
      </c>
      <c r="F75" s="133">
        <v>114865000</v>
      </c>
      <c r="G75" s="341"/>
      <c r="H75" s="127">
        <f aca="true" t="shared" si="1" ref="H75:H119">IF(F75=0,"",G75/F75*100)</f>
        <v>0</v>
      </c>
    </row>
    <row r="76" spans="1:8" ht="24" customHeight="1" thickBot="1">
      <c r="A76" s="23"/>
      <c r="B76" s="24" t="s">
        <v>11</v>
      </c>
      <c r="C76" s="50"/>
      <c r="D76" s="62" t="s">
        <v>178</v>
      </c>
      <c r="E76" s="6">
        <v>31089000</v>
      </c>
      <c r="F76" s="106">
        <v>31466000</v>
      </c>
      <c r="G76" s="342"/>
      <c r="H76" s="127">
        <f t="shared" si="1"/>
        <v>0</v>
      </c>
    </row>
    <row r="77" spans="1:8" ht="24" customHeight="1" thickBot="1">
      <c r="A77" s="23"/>
      <c r="B77" s="24" t="s">
        <v>12</v>
      </c>
      <c r="C77" s="50"/>
      <c r="D77" s="62" t="s">
        <v>179</v>
      </c>
      <c r="E77" s="6">
        <v>16964000</v>
      </c>
      <c r="F77" s="106">
        <v>17080000</v>
      </c>
      <c r="G77" s="342"/>
      <c r="H77" s="127">
        <f t="shared" si="1"/>
        <v>0</v>
      </c>
    </row>
    <row r="78" spans="1:8" s="420" customFormat="1" ht="24" customHeight="1" hidden="1" thickBot="1">
      <c r="A78" s="421"/>
      <c r="B78" s="422"/>
      <c r="C78" s="423"/>
      <c r="D78" s="416" t="s">
        <v>167</v>
      </c>
      <c r="E78" s="417"/>
      <c r="F78" s="418"/>
      <c r="G78" s="419"/>
      <c r="H78" s="424"/>
    </row>
    <row r="79" spans="1:8" s="420" customFormat="1" ht="24" customHeight="1" hidden="1" thickBot="1">
      <c r="A79" s="421"/>
      <c r="B79" s="422"/>
      <c r="C79" s="423"/>
      <c r="D79" s="416" t="s">
        <v>168</v>
      </c>
      <c r="E79" s="417">
        <f aca="true" t="shared" si="2" ref="E79:G80">SUM(E80:E88)</f>
        <v>0</v>
      </c>
      <c r="F79" s="418">
        <f t="shared" si="2"/>
        <v>0</v>
      </c>
      <c r="G79" s="419">
        <f t="shared" si="2"/>
        <v>0</v>
      </c>
      <c r="H79" s="424"/>
    </row>
    <row r="80" spans="1:8" ht="24" customHeight="1" hidden="1" thickBot="1">
      <c r="A80" s="23"/>
      <c r="B80" s="24" t="s">
        <v>14</v>
      </c>
      <c r="C80" s="50"/>
      <c r="D80" s="62" t="s">
        <v>181</v>
      </c>
      <c r="E80" s="77">
        <f t="shared" si="2"/>
        <v>0</v>
      </c>
      <c r="F80" s="346">
        <f t="shared" si="2"/>
        <v>0</v>
      </c>
      <c r="G80" s="344">
        <f t="shared" si="2"/>
        <v>0</v>
      </c>
      <c r="H80" s="127">
        <f t="shared" si="1"/>
      </c>
    </row>
    <row r="81" spans="1:8" ht="24" customHeight="1" hidden="1" thickBot="1">
      <c r="A81" s="23"/>
      <c r="B81" s="24"/>
      <c r="C81" s="50" t="s">
        <v>9</v>
      </c>
      <c r="D81" s="63" t="s">
        <v>203</v>
      </c>
      <c r="E81" s="6"/>
      <c r="F81" s="106"/>
      <c r="G81" s="342"/>
      <c r="H81" s="127">
        <f t="shared" si="1"/>
      </c>
    </row>
    <row r="82" spans="1:8" ht="24" customHeight="1" hidden="1" thickBot="1">
      <c r="A82" s="23"/>
      <c r="B82" s="24"/>
      <c r="C82" s="50" t="s">
        <v>11</v>
      </c>
      <c r="D82" s="63" t="s">
        <v>118</v>
      </c>
      <c r="E82" s="6"/>
      <c r="F82" s="106"/>
      <c r="G82" s="342"/>
      <c r="H82" s="127">
        <f t="shared" si="1"/>
      </c>
    </row>
    <row r="83" spans="1:8" ht="24" customHeight="1" hidden="1" thickBot="1">
      <c r="A83" s="23"/>
      <c r="B83" s="24"/>
      <c r="C83" s="50" t="s">
        <v>12</v>
      </c>
      <c r="D83" s="63" t="s">
        <v>44</v>
      </c>
      <c r="E83" s="6"/>
      <c r="F83" s="106"/>
      <c r="G83" s="342"/>
      <c r="H83" s="127"/>
    </row>
    <row r="84" spans="1:8" ht="24" customHeight="1" hidden="1" thickBot="1">
      <c r="A84" s="23"/>
      <c r="B84" s="24"/>
      <c r="C84" s="50" t="s">
        <v>14</v>
      </c>
      <c r="D84" s="63" t="s">
        <v>201</v>
      </c>
      <c r="E84" s="6"/>
      <c r="F84" s="106"/>
      <c r="G84" s="342"/>
      <c r="H84" s="127"/>
    </row>
    <row r="85" spans="1:8" ht="24" customHeight="1" hidden="1" thickBot="1">
      <c r="A85" s="23"/>
      <c r="B85" s="24"/>
      <c r="C85" s="50" t="s">
        <v>15</v>
      </c>
      <c r="D85" s="63" t="s">
        <v>590</v>
      </c>
      <c r="E85" s="6"/>
      <c r="F85" s="106"/>
      <c r="G85" s="342"/>
      <c r="H85" s="127"/>
    </row>
    <row r="86" spans="1:8" ht="24" customHeight="1" hidden="1" thickBot="1">
      <c r="A86" s="23"/>
      <c r="B86" s="24"/>
      <c r="C86" s="50" t="s">
        <v>16</v>
      </c>
      <c r="D86" s="63" t="s">
        <v>452</v>
      </c>
      <c r="E86" s="6"/>
      <c r="F86" s="106"/>
      <c r="G86" s="342"/>
      <c r="H86" s="127"/>
    </row>
    <row r="87" spans="1:8" ht="24" customHeight="1" hidden="1" thickBot="1">
      <c r="A87" s="23"/>
      <c r="B87" s="24"/>
      <c r="C87" s="50" t="s">
        <v>17</v>
      </c>
      <c r="D87" s="63" t="s">
        <v>610</v>
      </c>
      <c r="E87" s="6"/>
      <c r="F87" s="106"/>
      <c r="G87" s="342"/>
      <c r="H87" s="127"/>
    </row>
    <row r="88" spans="1:8" ht="24" customHeight="1" thickBot="1">
      <c r="A88" s="23"/>
      <c r="B88" s="24"/>
      <c r="C88" s="50" t="s">
        <v>31</v>
      </c>
      <c r="D88" s="63" t="s">
        <v>626</v>
      </c>
      <c r="E88" s="6"/>
      <c r="F88" s="106"/>
      <c r="G88" s="342"/>
      <c r="H88" s="127"/>
    </row>
    <row r="89" spans="1:8" ht="24" customHeight="1" hidden="1" thickBot="1">
      <c r="A89" s="23"/>
      <c r="B89" s="24"/>
      <c r="C89" s="50" t="s">
        <v>18</v>
      </c>
      <c r="D89" s="63" t="s">
        <v>448</v>
      </c>
      <c r="E89" s="6"/>
      <c r="F89" s="106"/>
      <c r="G89" s="342"/>
      <c r="H89" s="127"/>
    </row>
    <row r="90" spans="1:8" ht="24" customHeight="1" hidden="1" thickBot="1">
      <c r="A90" s="23"/>
      <c r="B90" s="24" t="s">
        <v>15</v>
      </c>
      <c r="C90" s="50"/>
      <c r="D90" s="62" t="s">
        <v>182</v>
      </c>
      <c r="E90" s="115">
        <f>SUM(E91:E100)</f>
        <v>0</v>
      </c>
      <c r="F90" s="323">
        <f>SUM(F91:F100)</f>
        <v>0</v>
      </c>
      <c r="G90" s="320">
        <f>SUM(G91:G100)</f>
        <v>0</v>
      </c>
      <c r="H90" s="127">
        <f t="shared" si="1"/>
      </c>
    </row>
    <row r="91" spans="1:8" ht="24" customHeight="1" hidden="1" thickBot="1">
      <c r="A91" s="23"/>
      <c r="B91" s="24"/>
      <c r="C91" s="50" t="s">
        <v>9</v>
      </c>
      <c r="D91" s="62" t="s">
        <v>119</v>
      </c>
      <c r="E91" s="6"/>
      <c r="F91" s="106"/>
      <c r="G91" s="342"/>
      <c r="H91" s="127">
        <f t="shared" si="1"/>
      </c>
    </row>
    <row r="92" spans="1:8" ht="24" customHeight="1" hidden="1" thickBot="1">
      <c r="A92" s="23"/>
      <c r="B92" s="24"/>
      <c r="C92" s="50" t="s">
        <v>11</v>
      </c>
      <c r="D92" s="62" t="s">
        <v>120</v>
      </c>
      <c r="E92" s="6"/>
      <c r="F92" s="106"/>
      <c r="G92" s="342"/>
      <c r="H92" s="127">
        <f t="shared" si="1"/>
      </c>
    </row>
    <row r="93" spans="1:8" ht="24" customHeight="1" hidden="1" thickBot="1">
      <c r="A93" s="23"/>
      <c r="B93" s="24"/>
      <c r="C93" s="50" t="s">
        <v>12</v>
      </c>
      <c r="D93" s="62" t="s">
        <v>36</v>
      </c>
      <c r="E93" s="6"/>
      <c r="F93" s="106"/>
      <c r="G93" s="342"/>
      <c r="H93" s="127">
        <f t="shared" si="1"/>
      </c>
    </row>
    <row r="94" spans="1:8" ht="24" customHeight="1" hidden="1" thickBot="1">
      <c r="A94" s="23"/>
      <c r="B94" s="24"/>
      <c r="C94" s="50" t="s">
        <v>14</v>
      </c>
      <c r="D94" s="62" t="s">
        <v>37</v>
      </c>
      <c r="E94" s="6"/>
      <c r="F94" s="106"/>
      <c r="G94" s="342"/>
      <c r="H94" s="127">
        <f t="shared" si="1"/>
      </c>
    </row>
    <row r="95" spans="1:8" ht="24" customHeight="1" hidden="1" thickBot="1">
      <c r="A95" s="23"/>
      <c r="B95" s="24"/>
      <c r="C95" s="50" t="s">
        <v>15</v>
      </c>
      <c r="D95" s="62" t="s">
        <v>625</v>
      </c>
      <c r="E95" s="6"/>
      <c r="F95" s="106"/>
      <c r="G95" s="342"/>
      <c r="H95" s="127">
        <f t="shared" si="1"/>
      </c>
    </row>
    <row r="96" spans="1:8" ht="24" customHeight="1" hidden="1" thickBot="1">
      <c r="A96" s="23"/>
      <c r="B96" s="24"/>
      <c r="C96" s="50" t="s">
        <v>16</v>
      </c>
      <c r="D96" s="62" t="s">
        <v>38</v>
      </c>
      <c r="E96" s="6"/>
      <c r="F96" s="106"/>
      <c r="G96" s="342"/>
      <c r="H96" s="127">
        <f t="shared" si="1"/>
      </c>
    </row>
    <row r="97" spans="1:8" ht="24" customHeight="1" hidden="1" thickBot="1">
      <c r="A97" s="23"/>
      <c r="B97" s="24"/>
      <c r="C97" s="50" t="s">
        <v>17</v>
      </c>
      <c r="D97" s="62" t="s">
        <v>465</v>
      </c>
      <c r="E97" s="6"/>
      <c r="F97" s="106"/>
      <c r="G97" s="342"/>
      <c r="H97" s="127"/>
    </row>
    <row r="98" spans="1:8" ht="24" customHeight="1" hidden="1" thickBot="1">
      <c r="A98" s="23"/>
      <c r="B98" s="24"/>
      <c r="C98" s="50" t="s">
        <v>18</v>
      </c>
      <c r="D98" s="62" t="s">
        <v>169</v>
      </c>
      <c r="E98" s="6"/>
      <c r="F98" s="106"/>
      <c r="G98" s="342"/>
      <c r="H98" s="127"/>
    </row>
    <row r="99" spans="1:8" ht="24" customHeight="1" hidden="1" thickBot="1">
      <c r="A99" s="23"/>
      <c r="B99" s="24"/>
      <c r="C99" s="50" t="s">
        <v>31</v>
      </c>
      <c r="D99" s="62" t="s">
        <v>624</v>
      </c>
      <c r="E99" s="6"/>
      <c r="F99" s="106"/>
      <c r="G99" s="342"/>
      <c r="H99" s="127"/>
    </row>
    <row r="100" spans="1:8" ht="24" customHeight="1" hidden="1" thickBot="1">
      <c r="A100" s="23"/>
      <c r="B100" s="24"/>
      <c r="C100" s="50" t="s">
        <v>174</v>
      </c>
      <c r="D100" s="62" t="s">
        <v>466</v>
      </c>
      <c r="E100" s="6"/>
      <c r="F100" s="106"/>
      <c r="G100" s="342"/>
      <c r="H100" s="127">
        <f t="shared" si="1"/>
      </c>
    </row>
    <row r="101" spans="1:8" ht="24" customHeight="1" hidden="1" thickBot="1">
      <c r="A101" s="23"/>
      <c r="B101" s="24" t="s">
        <v>16</v>
      </c>
      <c r="C101" s="50"/>
      <c r="D101" s="62" t="s">
        <v>180</v>
      </c>
      <c r="E101" s="136"/>
      <c r="F101" s="106"/>
      <c r="G101" s="342"/>
      <c r="H101" s="127">
        <f t="shared" si="1"/>
      </c>
    </row>
    <row r="102" spans="1:8" ht="24" customHeight="1" hidden="1" thickBot="1">
      <c r="A102" s="23"/>
      <c r="B102" s="24" t="s">
        <v>17</v>
      </c>
      <c r="C102" s="50"/>
      <c r="D102" s="62" t="s">
        <v>454</v>
      </c>
      <c r="E102" s="115">
        <f>SUM(E103:E104)</f>
        <v>0</v>
      </c>
      <c r="F102" s="323">
        <f>SUM(F103:F104)</f>
        <v>0</v>
      </c>
      <c r="G102" s="320">
        <f>SUM(G103:G104)</f>
        <v>0</v>
      </c>
      <c r="H102" s="127">
        <f t="shared" si="1"/>
      </c>
    </row>
    <row r="103" spans="1:8" s="420" customFormat="1" ht="24" customHeight="1" hidden="1" thickBot="1">
      <c r="A103" s="421"/>
      <c r="B103" s="422"/>
      <c r="C103" s="423" t="s">
        <v>9</v>
      </c>
      <c r="D103" s="416" t="s">
        <v>564</v>
      </c>
      <c r="E103" s="417"/>
      <c r="F103" s="418"/>
      <c r="G103" s="419"/>
      <c r="H103" s="424"/>
    </row>
    <row r="104" spans="1:8" s="420" customFormat="1" ht="24" customHeight="1" hidden="1" thickBot="1">
      <c r="A104" s="421"/>
      <c r="B104" s="422"/>
      <c r="C104" s="423" t="s">
        <v>11</v>
      </c>
      <c r="D104" s="416" t="s">
        <v>565</v>
      </c>
      <c r="E104" s="417"/>
      <c r="F104" s="418"/>
      <c r="G104" s="419"/>
      <c r="H104" s="424"/>
    </row>
    <row r="105" spans="1:8" ht="24" customHeight="1" thickBot="1">
      <c r="A105" s="18" t="s">
        <v>11</v>
      </c>
      <c r="B105" s="19"/>
      <c r="C105" s="19"/>
      <c r="D105" s="60" t="s">
        <v>25</v>
      </c>
      <c r="E105" s="76">
        <f>SUM(E106:E109)</f>
        <v>3000000</v>
      </c>
      <c r="F105" s="76">
        <f>SUM(F106:F109)</f>
        <v>2555000</v>
      </c>
      <c r="G105" s="76">
        <f>SUM(G106:G109)</f>
        <v>0</v>
      </c>
      <c r="H105" s="127">
        <f t="shared" si="1"/>
        <v>0</v>
      </c>
    </row>
    <row r="106" spans="1:8" ht="24" customHeight="1" thickBot="1">
      <c r="A106" s="23"/>
      <c r="B106" s="24" t="s">
        <v>9</v>
      </c>
      <c r="C106" s="50"/>
      <c r="D106" s="62" t="s">
        <v>183</v>
      </c>
      <c r="E106" s="6">
        <v>2400000</v>
      </c>
      <c r="F106" s="2">
        <v>2485000</v>
      </c>
      <c r="G106" s="343"/>
      <c r="H106" s="127">
        <f t="shared" si="1"/>
        <v>0</v>
      </c>
    </row>
    <row r="107" spans="1:8" ht="24" customHeight="1" thickBot="1">
      <c r="A107" s="23"/>
      <c r="B107" s="24" t="s">
        <v>11</v>
      </c>
      <c r="C107" s="50"/>
      <c r="D107" s="62" t="s">
        <v>184</v>
      </c>
      <c r="E107" s="6">
        <v>600000</v>
      </c>
      <c r="F107" s="2">
        <v>70000</v>
      </c>
      <c r="G107" s="342"/>
      <c r="H107" s="127">
        <f t="shared" si="1"/>
        <v>0</v>
      </c>
    </row>
    <row r="108" spans="1:8" ht="24" customHeight="1" hidden="1" thickBot="1">
      <c r="A108" s="23"/>
      <c r="B108" s="24" t="s">
        <v>12</v>
      </c>
      <c r="C108" s="50"/>
      <c r="D108" s="62" t="s">
        <v>185</v>
      </c>
      <c r="E108" s="6"/>
      <c r="F108" s="106"/>
      <c r="G108" s="343"/>
      <c r="H108" s="127">
        <f t="shared" si="1"/>
      </c>
    </row>
    <row r="109" spans="1:8" ht="24" customHeight="1" hidden="1" thickBot="1">
      <c r="A109" s="23"/>
      <c r="B109" s="24" t="s">
        <v>14</v>
      </c>
      <c r="C109" s="50"/>
      <c r="D109" s="62" t="s">
        <v>202</v>
      </c>
      <c r="E109" s="6"/>
      <c r="F109" s="106"/>
      <c r="G109" s="342"/>
      <c r="H109" s="127">
        <f t="shared" si="1"/>
      </c>
    </row>
    <row r="110" spans="1:8" ht="24" customHeight="1" hidden="1" thickBot="1">
      <c r="A110" s="18" t="s">
        <v>12</v>
      </c>
      <c r="B110" s="19"/>
      <c r="C110" s="19"/>
      <c r="D110" s="60" t="s">
        <v>170</v>
      </c>
      <c r="E110" s="76">
        <f>SUM(E111:E112)</f>
        <v>0</v>
      </c>
      <c r="F110" s="73">
        <f>SUM(F111:F112)</f>
        <v>0</v>
      </c>
      <c r="G110" s="317">
        <f>SUM(G111:G112)</f>
        <v>0</v>
      </c>
      <c r="H110" s="127">
        <f t="shared" si="1"/>
      </c>
    </row>
    <row r="111" spans="1:8" ht="24" customHeight="1" hidden="1" thickBot="1">
      <c r="A111" s="23"/>
      <c r="B111" s="24" t="s">
        <v>9</v>
      </c>
      <c r="C111" s="50"/>
      <c r="D111" s="62" t="s">
        <v>171</v>
      </c>
      <c r="E111" s="6"/>
      <c r="F111" s="2"/>
      <c r="G111" s="343"/>
      <c r="H111" s="127">
        <f t="shared" si="1"/>
      </c>
    </row>
    <row r="112" spans="1:8" ht="24" customHeight="1" hidden="1" thickBot="1">
      <c r="A112" s="30"/>
      <c r="B112" s="31" t="s">
        <v>11</v>
      </c>
      <c r="C112" s="51"/>
      <c r="D112" s="62" t="s">
        <v>172</v>
      </c>
      <c r="E112" s="4"/>
      <c r="F112" s="3"/>
      <c r="G112" s="345"/>
      <c r="H112" s="127">
        <f t="shared" si="1"/>
      </c>
    </row>
    <row r="113" spans="1:8" ht="24" customHeight="1" thickBot="1">
      <c r="A113" s="746" t="s">
        <v>46</v>
      </c>
      <c r="B113" s="747"/>
      <c r="C113" s="747"/>
      <c r="D113" s="748"/>
      <c r="E113" s="76">
        <f>E74+E105+E110</f>
        <v>165418000</v>
      </c>
      <c r="F113" s="73">
        <f>F74+F105+F110</f>
        <v>165966000</v>
      </c>
      <c r="G113" s="317">
        <f>G74+G105+G110</f>
        <v>0</v>
      </c>
      <c r="H113" s="127">
        <f t="shared" si="1"/>
        <v>0</v>
      </c>
    </row>
    <row r="114" spans="1:8" ht="24" customHeight="1" hidden="1" thickBot="1">
      <c r="A114" s="18" t="s">
        <v>14</v>
      </c>
      <c r="B114" s="19"/>
      <c r="C114" s="19"/>
      <c r="D114" s="60" t="s">
        <v>49</v>
      </c>
      <c r="E114" s="76">
        <f>SUM(E115:E117)</f>
        <v>0</v>
      </c>
      <c r="F114" s="73">
        <f>SUM(F115:F117)</f>
        <v>0</v>
      </c>
      <c r="G114" s="317">
        <f>SUM(G115:G117)</f>
        <v>0</v>
      </c>
      <c r="H114" s="127">
        <f t="shared" si="1"/>
      </c>
    </row>
    <row r="115" spans="1:8" ht="24" customHeight="1" hidden="1" thickBot="1">
      <c r="A115" s="23"/>
      <c r="B115" s="24" t="s">
        <v>9</v>
      </c>
      <c r="C115" s="50"/>
      <c r="D115" s="62" t="s">
        <v>150</v>
      </c>
      <c r="E115" s="6"/>
      <c r="F115" s="2"/>
      <c r="G115" s="343"/>
      <c r="H115" s="127">
        <f t="shared" si="1"/>
      </c>
    </row>
    <row r="116" spans="1:8" ht="24" customHeight="1" hidden="1" thickBot="1">
      <c r="A116" s="23"/>
      <c r="B116" s="24" t="s">
        <v>11</v>
      </c>
      <c r="C116" s="50"/>
      <c r="D116" s="62" t="s">
        <v>50</v>
      </c>
      <c r="E116" s="6"/>
      <c r="F116" s="2"/>
      <c r="G116" s="343"/>
      <c r="H116" s="127">
        <f t="shared" si="1"/>
      </c>
    </row>
    <row r="117" spans="1:8" ht="24" customHeight="1" hidden="1" thickBot="1">
      <c r="A117" s="30"/>
      <c r="B117" s="31" t="s">
        <v>12</v>
      </c>
      <c r="C117" s="51"/>
      <c r="D117" s="62" t="s">
        <v>591</v>
      </c>
      <c r="E117" s="4"/>
      <c r="F117" s="3"/>
      <c r="G117" s="345"/>
      <c r="H117" s="127"/>
    </row>
    <row r="118" spans="1:8" ht="24" customHeight="1" hidden="1" thickBot="1">
      <c r="A118" s="18" t="s">
        <v>15</v>
      </c>
      <c r="B118" s="19"/>
      <c r="C118" s="19"/>
      <c r="D118" s="60" t="s">
        <v>173</v>
      </c>
      <c r="E118" s="428"/>
      <c r="F118" s="429"/>
      <c r="G118" s="431"/>
      <c r="H118" s="127">
        <f t="shared" si="1"/>
      </c>
    </row>
    <row r="119" spans="1:8" ht="24" customHeight="1" thickBot="1">
      <c r="A119" s="41" t="s">
        <v>28</v>
      </c>
      <c r="B119" s="18"/>
      <c r="C119" s="42"/>
      <c r="D119" s="21"/>
      <c r="E119" s="76">
        <f>E113+E114+E118</f>
        <v>165418000</v>
      </c>
      <c r="F119" s="73">
        <f>F113+F114+F118</f>
        <v>165966000</v>
      </c>
      <c r="G119" s="317">
        <f>G113+G114+G118</f>
        <v>0</v>
      </c>
      <c r="H119" s="127">
        <f t="shared" si="1"/>
        <v>0</v>
      </c>
    </row>
    <row r="121" ht="12.75">
      <c r="I121" s="58"/>
    </row>
    <row r="122" ht="13.5" thickBot="1">
      <c r="I122" s="58"/>
    </row>
    <row r="123" spans="1:6" s="58" customFormat="1" ht="19.5" customHeight="1" thickBot="1" thickTop="1">
      <c r="A123" s="52" t="s">
        <v>42</v>
      </c>
      <c r="B123" s="53"/>
      <c r="C123" s="54"/>
      <c r="D123" s="55"/>
      <c r="E123" s="108">
        <v>43</v>
      </c>
      <c r="F123" s="108"/>
    </row>
    <row r="124" spans="1:9" s="58" customFormat="1" ht="19.5" customHeight="1" thickBot="1" thickTop="1">
      <c r="A124" s="64">
        <v>2016</v>
      </c>
      <c r="B124" s="65"/>
      <c r="C124" s="65"/>
      <c r="D124" s="66"/>
      <c r="E124" s="78">
        <v>37987</v>
      </c>
      <c r="F124" s="78"/>
      <c r="I124" s="8"/>
    </row>
    <row r="125" spans="1:9" s="58" customFormat="1" ht="19.5" customHeight="1" thickBot="1" thickTop="1">
      <c r="A125" s="70"/>
      <c r="B125" s="67" t="s">
        <v>30</v>
      </c>
      <c r="C125" s="68"/>
      <c r="D125" s="69"/>
      <c r="E125" s="109">
        <v>43</v>
      </c>
      <c r="F125" s="109"/>
      <c r="I125" s="8"/>
    </row>
    <row r="126" ht="13.5" thickTop="1"/>
  </sheetData>
  <sheetProtection formatCells="0" formatColumns="0" formatRows="0"/>
  <mergeCells count="2">
    <mergeCell ref="A37:D37"/>
    <mergeCell ref="A113:D11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Négy Évszak Óvoda és Bölcsőde költségvetése&amp;R&amp;"Times New Roman,Normál"&amp;11 2/3.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25"/>
  <sheetViews>
    <sheetView workbookViewId="0" topLeftCell="A34">
      <selection activeCell="H79" sqref="H79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7" width="14.75390625" style="8" customWidth="1"/>
    <col min="8" max="8" width="13.625" style="8" customWidth="1"/>
    <col min="9" max="16384" width="9.125" style="8" customWidth="1"/>
  </cols>
  <sheetData>
    <row r="1" ht="15.75">
      <c r="A1" s="7" t="s">
        <v>428</v>
      </c>
    </row>
    <row r="2" spans="4:8" ht="20.25" customHeight="1" thickBot="1">
      <c r="D2" s="125" t="s">
        <v>48</v>
      </c>
      <c r="G2" s="10" t="s">
        <v>138</v>
      </c>
      <c r="H2" s="10"/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22</v>
      </c>
      <c r="E3" s="43" t="s">
        <v>504</v>
      </c>
      <c r="F3" s="44"/>
      <c r="G3" s="45"/>
      <c r="H3" s="45"/>
    </row>
    <row r="4" spans="1:8" ht="39" thickBot="1">
      <c r="A4" s="110" t="s">
        <v>39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23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68142000</v>
      </c>
      <c r="F5" s="76">
        <f>F6+F13+F14+F21</f>
        <v>71502700</v>
      </c>
      <c r="G5" s="76">
        <f>G6+G13+G14+G21</f>
        <v>0</v>
      </c>
      <c r="H5" s="75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187</v>
      </c>
      <c r="E6" s="333">
        <f>SUM(E7:E12)</f>
        <v>0</v>
      </c>
      <c r="F6" s="334"/>
      <c r="G6" s="335">
        <f>SUM(G7:G12)</f>
        <v>0</v>
      </c>
      <c r="H6" s="75">
        <f aca="true" t="shared" si="0" ref="H6:H47">IF(F6=0,"",G6/F6*100)</f>
      </c>
    </row>
    <row r="7" spans="1:8" ht="24" customHeight="1" hidden="1" thickBot="1">
      <c r="A7" s="32"/>
      <c r="B7" s="33"/>
      <c r="C7" s="40" t="s">
        <v>9</v>
      </c>
      <c r="D7" s="26" t="s">
        <v>116</v>
      </c>
      <c r="E7" s="5"/>
      <c r="F7" s="1"/>
      <c r="G7" s="46"/>
      <c r="H7" s="75">
        <f t="shared" si="0"/>
      </c>
    </row>
    <row r="8" spans="1:8" s="412" customFormat="1" ht="24" customHeight="1" hidden="1" thickBot="1">
      <c r="A8" s="409"/>
      <c r="B8" s="410"/>
      <c r="C8" s="411">
        <v>2</v>
      </c>
      <c r="D8" s="324" t="s">
        <v>163</v>
      </c>
      <c r="E8" s="413">
        <f>SUM(E9:E12)</f>
        <v>0</v>
      </c>
      <c r="F8" s="414"/>
      <c r="G8" s="415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198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199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164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165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188</v>
      </c>
      <c r="E13" s="325">
        <v>58046000</v>
      </c>
      <c r="F13" s="326">
        <v>60015000</v>
      </c>
      <c r="G13" s="327"/>
      <c r="H13" s="75">
        <f t="shared" si="0"/>
        <v>0</v>
      </c>
    </row>
    <row r="14" spans="1:8" ht="24" customHeight="1" thickBot="1">
      <c r="A14" s="23"/>
      <c r="B14" s="24" t="s">
        <v>12</v>
      </c>
      <c r="C14" s="27"/>
      <c r="D14" s="324" t="s">
        <v>186</v>
      </c>
      <c r="E14" s="115">
        <f>SUM(E15:E18)+E20</f>
        <v>10096000</v>
      </c>
      <c r="F14" s="115">
        <f>SUM(F15:F18)+F20</f>
        <v>11487700</v>
      </c>
      <c r="G14" s="115">
        <f>SUM(G15:G18)+G20</f>
        <v>0</v>
      </c>
      <c r="H14" s="75">
        <f t="shared" si="0"/>
        <v>0</v>
      </c>
    </row>
    <row r="15" spans="1:8" ht="24" customHeight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thickBot="1">
      <c r="A16" s="23"/>
      <c r="B16" s="24"/>
      <c r="C16" s="27" t="s">
        <v>11</v>
      </c>
      <c r="D16" s="29" t="s">
        <v>99</v>
      </c>
      <c r="E16" s="6">
        <v>10096000</v>
      </c>
      <c r="F16" s="2">
        <v>11487700</v>
      </c>
      <c r="G16" s="47"/>
      <c r="H16" s="75">
        <f t="shared" si="0"/>
        <v>0</v>
      </c>
    </row>
    <row r="17" spans="1:8" ht="24" customHeight="1" thickBot="1">
      <c r="A17" s="23"/>
      <c r="B17" s="24"/>
      <c r="C17" s="27" t="s">
        <v>12</v>
      </c>
      <c r="D17" s="28" t="s">
        <v>197</v>
      </c>
      <c r="E17" s="6"/>
      <c r="F17" s="2"/>
      <c r="G17" s="47"/>
      <c r="H17" s="75">
        <f t="shared" si="0"/>
      </c>
    </row>
    <row r="18" spans="1:8" ht="24" customHeight="1" hidden="1" thickBot="1">
      <c r="A18" s="32"/>
      <c r="B18" s="33"/>
      <c r="C18" s="34" t="s">
        <v>14</v>
      </c>
      <c r="D18" s="480" t="s">
        <v>193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154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396" t="s">
        <v>453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1" t="s">
        <v>189</v>
      </c>
      <c r="E21" s="328"/>
      <c r="F21" s="329"/>
      <c r="G21" s="330"/>
      <c r="H21" s="75">
        <f t="shared" si="0"/>
      </c>
    </row>
    <row r="22" spans="1:8" ht="24" customHeight="1" hidden="1" thickBot="1">
      <c r="A22" s="18" t="s">
        <v>11</v>
      </c>
      <c r="B22" s="19"/>
      <c r="C22" s="20"/>
      <c r="D22" s="21" t="s">
        <v>166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190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191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192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152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194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195</v>
      </c>
      <c r="E28" s="6"/>
      <c r="F28" s="2"/>
      <c r="G28" s="47"/>
      <c r="H28" s="75">
        <f t="shared" si="0"/>
      </c>
    </row>
    <row r="29" spans="1:8" ht="24" customHeight="1" hidden="1" thickBot="1">
      <c r="A29" s="336"/>
      <c r="B29" s="338"/>
      <c r="C29" s="339" t="s">
        <v>12</v>
      </c>
      <c r="D29" s="337" t="s">
        <v>196</v>
      </c>
      <c r="E29" s="118"/>
      <c r="F29" s="119"/>
      <c r="G29" s="120"/>
      <c r="H29" s="75">
        <f t="shared" si="0"/>
      </c>
    </row>
    <row r="30" spans="1:8" ht="24" customHeight="1" thickBot="1">
      <c r="A30" s="18" t="s">
        <v>12</v>
      </c>
      <c r="B30" s="19"/>
      <c r="C30" s="20"/>
      <c r="D30" s="21" t="s">
        <v>13</v>
      </c>
      <c r="E30" s="76">
        <f>E31+E34</f>
        <v>177668000</v>
      </c>
      <c r="F30" s="73">
        <f>F31+F34</f>
        <v>197182000</v>
      </c>
      <c r="G30" s="74">
        <f>G31+G34</f>
        <v>0</v>
      </c>
      <c r="H30" s="75">
        <f t="shared" si="0"/>
        <v>0</v>
      </c>
    </row>
    <row r="31" spans="1:8" ht="24" customHeight="1" hidden="1" thickBot="1">
      <c r="A31" s="23"/>
      <c r="B31" s="24" t="s">
        <v>9</v>
      </c>
      <c r="C31" s="25"/>
      <c r="D31" s="26" t="s">
        <v>95</v>
      </c>
      <c r="E31" s="115">
        <f>E32+E33</f>
        <v>0</v>
      </c>
      <c r="F31" s="323">
        <f>F32+F33</f>
        <v>0</v>
      </c>
      <c r="G31" s="332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153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155</v>
      </c>
      <c r="E33" s="6"/>
      <c r="F33" s="2"/>
      <c r="G33" s="47"/>
      <c r="H33" s="75">
        <f t="shared" si="0"/>
      </c>
    </row>
    <row r="34" spans="1:8" ht="24" customHeight="1" thickBot="1">
      <c r="A34" s="23"/>
      <c r="B34" s="24" t="s">
        <v>11</v>
      </c>
      <c r="C34" s="25"/>
      <c r="D34" s="26" t="s">
        <v>121</v>
      </c>
      <c r="E34" s="115">
        <f>SUM(E35:E36)</f>
        <v>177668000</v>
      </c>
      <c r="F34" s="323">
        <f>SUM(F35:F36)</f>
        <v>197182000</v>
      </c>
      <c r="G34" s="332">
        <f>SUM(G35:G36)</f>
        <v>0</v>
      </c>
      <c r="H34" s="75">
        <f t="shared" si="0"/>
        <v>0</v>
      </c>
    </row>
    <row r="35" spans="1:8" ht="24" customHeight="1" thickBot="1">
      <c r="A35" s="23"/>
      <c r="B35" s="24"/>
      <c r="C35" s="25" t="s">
        <v>9</v>
      </c>
      <c r="D35" s="26" t="s">
        <v>3</v>
      </c>
      <c r="E35" s="6">
        <v>124916000</v>
      </c>
      <c r="F35" s="2">
        <v>140074000</v>
      </c>
      <c r="G35" s="47"/>
      <c r="H35" s="75">
        <f t="shared" si="0"/>
        <v>0</v>
      </c>
    </row>
    <row r="36" spans="1:8" ht="24" customHeight="1" thickBot="1">
      <c r="A36" s="23"/>
      <c r="B36" s="24"/>
      <c r="C36" s="25" t="s">
        <v>11</v>
      </c>
      <c r="D36" s="26" t="s">
        <v>4</v>
      </c>
      <c r="E36" s="6">
        <v>52752000</v>
      </c>
      <c r="F36" s="2">
        <v>57108000</v>
      </c>
      <c r="G36" s="47"/>
      <c r="H36" s="75">
        <f t="shared" si="0"/>
        <v>0</v>
      </c>
    </row>
    <row r="37" spans="1:8" ht="24" customHeight="1" thickBot="1">
      <c r="A37" s="743" t="s">
        <v>45</v>
      </c>
      <c r="B37" s="744"/>
      <c r="C37" s="744"/>
      <c r="D37" s="745"/>
      <c r="E37" s="76">
        <f>E5+E22+E30</f>
        <v>245810000</v>
      </c>
      <c r="F37" s="73">
        <f>F5+F22+F30</f>
        <v>268684700</v>
      </c>
      <c r="G37" s="74">
        <f>G5+G22+G30</f>
        <v>0</v>
      </c>
      <c r="H37" s="75">
        <f t="shared" si="0"/>
        <v>0</v>
      </c>
    </row>
    <row r="38" spans="1:8" ht="24" customHeight="1" thickBot="1">
      <c r="A38" s="18" t="s">
        <v>14</v>
      </c>
      <c r="B38" s="19"/>
      <c r="C38" s="42"/>
      <c r="D38" s="21" t="s">
        <v>200</v>
      </c>
      <c r="E38" s="76">
        <f>E39+E43</f>
        <v>0</v>
      </c>
      <c r="F38" s="73">
        <f>F39+F43</f>
        <v>1343000</v>
      </c>
      <c r="G38" s="74">
        <f>G39+G43</f>
        <v>0</v>
      </c>
      <c r="H38" s="75">
        <f t="shared" si="0"/>
        <v>0</v>
      </c>
    </row>
    <row r="39" spans="1:8" ht="24" customHeight="1" thickBot="1">
      <c r="A39" s="23"/>
      <c r="B39" s="24" t="s">
        <v>9</v>
      </c>
      <c r="C39" s="25"/>
      <c r="D39" s="26" t="s">
        <v>159</v>
      </c>
      <c r="E39" s="115">
        <f>SUM(E40:E42)</f>
        <v>0</v>
      </c>
      <c r="F39" s="323">
        <f>SUM(F40:F42)</f>
        <v>1343000</v>
      </c>
      <c r="G39" s="332">
        <f>SUM(G40:G42)</f>
        <v>0</v>
      </c>
      <c r="H39" s="75">
        <f t="shared" si="0"/>
        <v>0</v>
      </c>
    </row>
    <row r="40" spans="1:8" ht="24" customHeight="1" thickBot="1">
      <c r="A40" s="23"/>
      <c r="B40" s="24"/>
      <c r="C40" s="25" t="s">
        <v>9</v>
      </c>
      <c r="D40" s="26" t="s">
        <v>156</v>
      </c>
      <c r="E40" s="6"/>
      <c r="F40" s="2">
        <v>1343000</v>
      </c>
      <c r="G40" s="47"/>
      <c r="H40" s="75">
        <f t="shared" si="0"/>
        <v>0</v>
      </c>
    </row>
    <row r="41" spans="1:8" ht="24" customHeight="1" hidden="1" thickBot="1">
      <c r="A41" s="23"/>
      <c r="B41" s="24"/>
      <c r="C41" s="25">
        <v>2</v>
      </c>
      <c r="D41" s="26" t="s">
        <v>157</v>
      </c>
      <c r="E41" s="6"/>
      <c r="F41" s="2"/>
      <c r="G41" s="47"/>
      <c r="H41" s="75">
        <f t="shared" si="0"/>
      </c>
    </row>
    <row r="42" spans="1:8" ht="24" customHeight="1" thickBot="1">
      <c r="A42" s="23"/>
      <c r="B42" s="24"/>
      <c r="C42" s="25">
        <v>3</v>
      </c>
      <c r="D42" s="26" t="s">
        <v>623</v>
      </c>
      <c r="E42" s="6"/>
      <c r="F42" s="2"/>
      <c r="G42" s="47"/>
      <c r="H42" s="75"/>
    </row>
    <row r="43" spans="1:8" ht="24" customHeight="1" hidden="1" thickBot="1">
      <c r="A43" s="23"/>
      <c r="B43" s="24" t="s">
        <v>11</v>
      </c>
      <c r="C43" s="25"/>
      <c r="D43" s="26" t="s">
        <v>158</v>
      </c>
      <c r="E43" s="115"/>
      <c r="F43" s="323"/>
      <c r="G43" s="332"/>
      <c r="H43" s="75">
        <f t="shared" si="0"/>
      </c>
    </row>
    <row r="44" spans="1:8" ht="24" customHeight="1" hidden="1" thickBot="1">
      <c r="A44" s="35"/>
      <c r="B44" s="36"/>
      <c r="C44" s="39" t="s">
        <v>9</v>
      </c>
      <c r="D44" s="71" t="s">
        <v>160</v>
      </c>
      <c r="E44" s="6"/>
      <c r="F44" s="2"/>
      <c r="G44" s="47"/>
      <c r="H44" s="75">
        <f t="shared" si="0"/>
      </c>
    </row>
    <row r="45" spans="1:8" ht="24" customHeight="1" hidden="1" thickBot="1">
      <c r="A45" s="35"/>
      <c r="B45" s="36"/>
      <c r="C45" s="39">
        <v>2</v>
      </c>
      <c r="D45" s="38" t="s">
        <v>161</v>
      </c>
      <c r="E45" s="6"/>
      <c r="F45" s="2"/>
      <c r="G45" s="47"/>
      <c r="H45" s="75">
        <f t="shared" si="0"/>
      </c>
    </row>
    <row r="46" spans="1:8" ht="24" customHeight="1" hidden="1" thickBot="1">
      <c r="A46" s="18" t="s">
        <v>15</v>
      </c>
      <c r="B46" s="19"/>
      <c r="C46" s="42"/>
      <c r="D46" s="21" t="s">
        <v>162</v>
      </c>
      <c r="E46" s="428"/>
      <c r="F46" s="429"/>
      <c r="G46" s="430"/>
      <c r="H46" s="75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E37+E38+E46</f>
        <v>245810000</v>
      </c>
      <c r="F47" s="73">
        <f>F37+F38+F46</f>
        <v>270027700</v>
      </c>
      <c r="G47" s="74">
        <f>G37+G38+G46</f>
        <v>0</v>
      </c>
      <c r="H47" s="75">
        <f t="shared" si="0"/>
        <v>0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spans="4:7" ht="30.75" customHeight="1" thickBot="1">
      <c r="D71" s="126" t="s">
        <v>47</v>
      </c>
      <c r="G71" s="8" t="s">
        <v>138</v>
      </c>
    </row>
    <row r="72" spans="1:8" ht="39" thickBot="1">
      <c r="A72" s="11" t="s">
        <v>6</v>
      </c>
      <c r="B72" s="12" t="s">
        <v>7</v>
      </c>
      <c r="C72" s="13" t="s">
        <v>8</v>
      </c>
      <c r="D72" s="14" t="s">
        <v>22</v>
      </c>
      <c r="E72" s="43" t="s">
        <v>504</v>
      </c>
      <c r="F72" s="44"/>
      <c r="G72" s="45"/>
      <c r="H72" s="45"/>
    </row>
    <row r="73" spans="1:8" ht="39" thickBot="1">
      <c r="A73" s="110"/>
      <c r="B73" s="111"/>
      <c r="C73" s="112"/>
      <c r="D73" s="113"/>
      <c r="E73" s="364" t="s">
        <v>0</v>
      </c>
      <c r="F73" s="16" t="s">
        <v>1</v>
      </c>
      <c r="G73" s="17" t="s">
        <v>2</v>
      </c>
      <c r="H73" s="48" t="s">
        <v>23</v>
      </c>
    </row>
    <row r="74" spans="1:8" ht="24" customHeight="1" thickBot="1">
      <c r="A74" s="18" t="s">
        <v>9</v>
      </c>
      <c r="B74" s="19"/>
      <c r="C74" s="19"/>
      <c r="D74" s="60" t="s">
        <v>117</v>
      </c>
      <c r="E74" s="76">
        <f>E75+E76+E77+E80+E90+E101+E102</f>
        <v>245410000</v>
      </c>
      <c r="F74" s="73">
        <f>F75+F76+F77+F80+F90+F101+F102</f>
        <v>268837700</v>
      </c>
      <c r="G74" s="317">
        <f>G75+G76+G77+G80+G90+G101+G102</f>
        <v>0</v>
      </c>
      <c r="H74" s="127">
        <f>IF(F74=0,"",G74/F74*100)</f>
        <v>0</v>
      </c>
    </row>
    <row r="75" spans="1:8" ht="24" customHeight="1" thickBot="1">
      <c r="A75" s="32"/>
      <c r="B75" s="33" t="s">
        <v>9</v>
      </c>
      <c r="C75" s="49"/>
      <c r="D75" s="61" t="s">
        <v>177</v>
      </c>
      <c r="E75" s="72">
        <v>101900000</v>
      </c>
      <c r="F75" s="133">
        <v>118111000</v>
      </c>
      <c r="G75" s="341"/>
      <c r="H75" s="127">
        <f aca="true" t="shared" si="1" ref="H75:H119">IF(F75=0,"",G75/F75*100)</f>
        <v>0</v>
      </c>
    </row>
    <row r="76" spans="1:8" ht="24" customHeight="1" thickBot="1">
      <c r="A76" s="23"/>
      <c r="B76" s="24" t="s">
        <v>11</v>
      </c>
      <c r="C76" s="50"/>
      <c r="D76" s="62" t="s">
        <v>178</v>
      </c>
      <c r="E76" s="6">
        <v>27392000</v>
      </c>
      <c r="F76" s="106">
        <v>31070000</v>
      </c>
      <c r="G76" s="342"/>
      <c r="H76" s="127">
        <f t="shared" si="1"/>
        <v>0</v>
      </c>
    </row>
    <row r="77" spans="1:8" ht="24" customHeight="1" thickBot="1">
      <c r="A77" s="23"/>
      <c r="B77" s="24" t="s">
        <v>12</v>
      </c>
      <c r="C77" s="50"/>
      <c r="D77" s="62" t="s">
        <v>179</v>
      </c>
      <c r="E77" s="6">
        <v>116118000</v>
      </c>
      <c r="F77" s="106">
        <v>119656700</v>
      </c>
      <c r="G77" s="342"/>
      <c r="H77" s="127">
        <f t="shared" si="1"/>
        <v>0</v>
      </c>
    </row>
    <row r="78" spans="1:8" s="420" customFormat="1" ht="24" customHeight="1" hidden="1" thickBot="1">
      <c r="A78" s="421"/>
      <c r="B78" s="422"/>
      <c r="C78" s="423"/>
      <c r="D78" s="416" t="s">
        <v>167</v>
      </c>
      <c r="E78" s="417"/>
      <c r="F78" s="418"/>
      <c r="G78" s="419"/>
      <c r="H78" s="424"/>
    </row>
    <row r="79" spans="1:8" s="420" customFormat="1" ht="24" customHeight="1" hidden="1" thickBot="1">
      <c r="A79" s="421"/>
      <c r="B79" s="422"/>
      <c r="C79" s="423"/>
      <c r="D79" s="416" t="s">
        <v>168</v>
      </c>
      <c r="E79" s="417">
        <f aca="true" t="shared" si="2" ref="E79:G80">SUM(E80:E88)</f>
        <v>0</v>
      </c>
      <c r="F79" s="418">
        <f t="shared" si="2"/>
        <v>0</v>
      </c>
      <c r="G79" s="419">
        <f t="shared" si="2"/>
        <v>0</v>
      </c>
      <c r="H79" s="424"/>
    </row>
    <row r="80" spans="1:8" ht="24" customHeight="1" hidden="1" thickBot="1">
      <c r="A80" s="23"/>
      <c r="B80" s="24" t="s">
        <v>14</v>
      </c>
      <c r="C80" s="50"/>
      <c r="D80" s="62" t="s">
        <v>181</v>
      </c>
      <c r="E80" s="77">
        <f t="shared" si="2"/>
        <v>0</v>
      </c>
      <c r="F80" s="346">
        <f t="shared" si="2"/>
        <v>0</v>
      </c>
      <c r="G80" s="344">
        <f t="shared" si="2"/>
        <v>0</v>
      </c>
      <c r="H80" s="127">
        <f t="shared" si="1"/>
      </c>
    </row>
    <row r="81" spans="1:8" ht="24" customHeight="1" hidden="1" thickBot="1">
      <c r="A81" s="23"/>
      <c r="B81" s="24"/>
      <c r="C81" s="50" t="s">
        <v>9</v>
      </c>
      <c r="D81" s="63" t="s">
        <v>203</v>
      </c>
      <c r="E81" s="6"/>
      <c r="F81" s="106"/>
      <c r="G81" s="342"/>
      <c r="H81" s="127">
        <f t="shared" si="1"/>
      </c>
    </row>
    <row r="82" spans="1:8" ht="24" customHeight="1" hidden="1" thickBot="1">
      <c r="A82" s="23"/>
      <c r="B82" s="24"/>
      <c r="C82" s="50" t="s">
        <v>11</v>
      </c>
      <c r="D82" s="63" t="s">
        <v>118</v>
      </c>
      <c r="E82" s="6"/>
      <c r="F82" s="106"/>
      <c r="G82" s="342"/>
      <c r="H82" s="127">
        <f t="shared" si="1"/>
      </c>
    </row>
    <row r="83" spans="1:8" ht="24" customHeight="1" hidden="1" thickBot="1">
      <c r="A83" s="23"/>
      <c r="B83" s="24"/>
      <c r="C83" s="50" t="s">
        <v>12</v>
      </c>
      <c r="D83" s="63" t="s">
        <v>44</v>
      </c>
      <c r="E83" s="6"/>
      <c r="F83" s="106"/>
      <c r="G83" s="342"/>
      <c r="H83" s="127"/>
    </row>
    <row r="84" spans="1:8" ht="24" customHeight="1" hidden="1" thickBot="1">
      <c r="A84" s="23"/>
      <c r="B84" s="24"/>
      <c r="C84" s="50" t="s">
        <v>14</v>
      </c>
      <c r="D84" s="63" t="s">
        <v>201</v>
      </c>
      <c r="E84" s="6"/>
      <c r="F84" s="106"/>
      <c r="G84" s="342"/>
      <c r="H84" s="127"/>
    </row>
    <row r="85" spans="1:8" ht="24" customHeight="1" hidden="1" thickBot="1">
      <c r="A85" s="23"/>
      <c r="B85" s="24"/>
      <c r="C85" s="50" t="s">
        <v>15</v>
      </c>
      <c r="D85" s="63" t="s">
        <v>590</v>
      </c>
      <c r="E85" s="6"/>
      <c r="F85" s="106"/>
      <c r="G85" s="342"/>
      <c r="H85" s="127"/>
    </row>
    <row r="86" spans="1:8" ht="24" customHeight="1" hidden="1" thickBot="1">
      <c r="A86" s="23"/>
      <c r="B86" s="24"/>
      <c r="C86" s="50" t="s">
        <v>16</v>
      </c>
      <c r="D86" s="63" t="s">
        <v>452</v>
      </c>
      <c r="E86" s="6"/>
      <c r="F86" s="106"/>
      <c r="G86" s="342"/>
      <c r="H86" s="127"/>
    </row>
    <row r="87" spans="1:8" ht="24" customHeight="1" hidden="1" thickBot="1">
      <c r="A87" s="23"/>
      <c r="B87" s="24"/>
      <c r="C87" s="50" t="s">
        <v>17</v>
      </c>
      <c r="D87" s="63" t="s">
        <v>610</v>
      </c>
      <c r="E87" s="6"/>
      <c r="F87" s="106"/>
      <c r="G87" s="342"/>
      <c r="H87" s="127"/>
    </row>
    <row r="88" spans="1:8" ht="24" customHeight="1" thickBot="1">
      <c r="A88" s="23"/>
      <c r="B88" s="24"/>
      <c r="C88" s="50" t="s">
        <v>31</v>
      </c>
      <c r="D88" s="63" t="s">
        <v>626</v>
      </c>
      <c r="E88" s="6"/>
      <c r="F88" s="106"/>
      <c r="G88" s="342"/>
      <c r="H88" s="127"/>
    </row>
    <row r="89" spans="1:8" ht="24" customHeight="1" hidden="1" thickBot="1">
      <c r="A89" s="23"/>
      <c r="B89" s="24"/>
      <c r="C89" s="50" t="s">
        <v>18</v>
      </c>
      <c r="D89" s="63" t="s">
        <v>448</v>
      </c>
      <c r="E89" s="6"/>
      <c r="F89" s="106"/>
      <c r="G89" s="342"/>
      <c r="H89" s="127"/>
    </row>
    <row r="90" spans="1:8" ht="24" customHeight="1" hidden="1" thickBot="1">
      <c r="A90" s="23"/>
      <c r="B90" s="24" t="s">
        <v>15</v>
      </c>
      <c r="C90" s="50"/>
      <c r="D90" s="62" t="s">
        <v>182</v>
      </c>
      <c r="E90" s="115">
        <f>SUM(E91:E100)</f>
        <v>0</v>
      </c>
      <c r="F90" s="323">
        <f>SUM(F91:F100)</f>
        <v>0</v>
      </c>
      <c r="G90" s="320">
        <f>SUM(G91:G100)</f>
        <v>0</v>
      </c>
      <c r="H90" s="127">
        <f t="shared" si="1"/>
      </c>
    </row>
    <row r="91" spans="1:8" ht="24" customHeight="1" hidden="1" thickBot="1">
      <c r="A91" s="23"/>
      <c r="B91" s="24"/>
      <c r="C91" s="50" t="s">
        <v>9</v>
      </c>
      <c r="D91" s="62" t="s">
        <v>119</v>
      </c>
      <c r="E91" s="6"/>
      <c r="F91" s="106"/>
      <c r="G91" s="342"/>
      <c r="H91" s="127">
        <f t="shared" si="1"/>
      </c>
    </row>
    <row r="92" spans="1:8" ht="24" customHeight="1" hidden="1" thickBot="1">
      <c r="A92" s="23"/>
      <c r="B92" s="24"/>
      <c r="C92" s="50" t="s">
        <v>11</v>
      </c>
      <c r="D92" s="62" t="s">
        <v>120</v>
      </c>
      <c r="E92" s="6"/>
      <c r="F92" s="106"/>
      <c r="G92" s="342"/>
      <c r="H92" s="127">
        <f t="shared" si="1"/>
      </c>
    </row>
    <row r="93" spans="1:8" ht="24" customHeight="1" hidden="1" thickBot="1">
      <c r="A93" s="23"/>
      <c r="B93" s="24"/>
      <c r="C93" s="50" t="s">
        <v>12</v>
      </c>
      <c r="D93" s="62" t="s">
        <v>36</v>
      </c>
      <c r="E93" s="6"/>
      <c r="F93" s="106"/>
      <c r="G93" s="342"/>
      <c r="H93" s="127">
        <f t="shared" si="1"/>
      </c>
    </row>
    <row r="94" spans="1:8" ht="24" customHeight="1" hidden="1" thickBot="1">
      <c r="A94" s="23"/>
      <c r="B94" s="24"/>
      <c r="C94" s="50" t="s">
        <v>14</v>
      </c>
      <c r="D94" s="62" t="s">
        <v>37</v>
      </c>
      <c r="E94" s="6"/>
      <c r="F94" s="106"/>
      <c r="G94" s="342"/>
      <c r="H94" s="127">
        <f t="shared" si="1"/>
      </c>
    </row>
    <row r="95" spans="1:8" ht="24" customHeight="1" hidden="1" thickBot="1">
      <c r="A95" s="23"/>
      <c r="B95" s="24"/>
      <c r="C95" s="50" t="s">
        <v>15</v>
      </c>
      <c r="D95" s="62" t="s">
        <v>625</v>
      </c>
      <c r="E95" s="6"/>
      <c r="F95" s="106"/>
      <c r="G95" s="342"/>
      <c r="H95" s="127">
        <f t="shared" si="1"/>
      </c>
    </row>
    <row r="96" spans="1:8" ht="24" customHeight="1" hidden="1" thickBot="1">
      <c r="A96" s="23"/>
      <c r="B96" s="24"/>
      <c r="C96" s="50" t="s">
        <v>16</v>
      </c>
      <c r="D96" s="62" t="s">
        <v>38</v>
      </c>
      <c r="E96" s="6"/>
      <c r="F96" s="106"/>
      <c r="G96" s="342"/>
      <c r="H96" s="127">
        <f t="shared" si="1"/>
      </c>
    </row>
    <row r="97" spans="1:8" ht="24" customHeight="1" hidden="1" thickBot="1">
      <c r="A97" s="23"/>
      <c r="B97" s="24"/>
      <c r="C97" s="50" t="s">
        <v>17</v>
      </c>
      <c r="D97" s="62" t="s">
        <v>465</v>
      </c>
      <c r="E97" s="6"/>
      <c r="F97" s="106"/>
      <c r="G97" s="342"/>
      <c r="H97" s="127"/>
    </row>
    <row r="98" spans="1:8" ht="24" customHeight="1" hidden="1" thickBot="1">
      <c r="A98" s="23"/>
      <c r="B98" s="24"/>
      <c r="C98" s="50" t="s">
        <v>18</v>
      </c>
      <c r="D98" s="62" t="s">
        <v>169</v>
      </c>
      <c r="E98" s="6"/>
      <c r="F98" s="106"/>
      <c r="G98" s="342"/>
      <c r="H98" s="127"/>
    </row>
    <row r="99" spans="1:8" ht="24" customHeight="1" hidden="1" thickBot="1">
      <c r="A99" s="23"/>
      <c r="B99" s="24"/>
      <c r="C99" s="50" t="s">
        <v>31</v>
      </c>
      <c r="D99" s="62" t="s">
        <v>624</v>
      </c>
      <c r="E99" s="6"/>
      <c r="F99" s="106"/>
      <c r="G99" s="342"/>
      <c r="H99" s="127"/>
    </row>
    <row r="100" spans="1:8" ht="24" customHeight="1" hidden="1" thickBot="1">
      <c r="A100" s="23"/>
      <c r="B100" s="24"/>
      <c r="C100" s="50" t="s">
        <v>174</v>
      </c>
      <c r="D100" s="62" t="s">
        <v>466</v>
      </c>
      <c r="E100" s="6"/>
      <c r="F100" s="106"/>
      <c r="G100" s="342"/>
      <c r="H100" s="127">
        <f t="shared" si="1"/>
      </c>
    </row>
    <row r="101" spans="1:8" ht="24" customHeight="1" hidden="1" thickBot="1">
      <c r="A101" s="23"/>
      <c r="B101" s="24" t="s">
        <v>16</v>
      </c>
      <c r="C101" s="50"/>
      <c r="D101" s="62" t="s">
        <v>180</v>
      </c>
      <c r="E101" s="136"/>
      <c r="F101" s="106"/>
      <c r="G101" s="342"/>
      <c r="H101" s="127">
        <f t="shared" si="1"/>
      </c>
    </row>
    <row r="102" spans="1:8" ht="24" customHeight="1" hidden="1" thickBot="1">
      <c r="A102" s="23"/>
      <c r="B102" s="24" t="s">
        <v>17</v>
      </c>
      <c r="C102" s="50"/>
      <c r="D102" s="62" t="s">
        <v>454</v>
      </c>
      <c r="E102" s="115">
        <f>SUM(E103:E104)</f>
        <v>0</v>
      </c>
      <c r="F102" s="323">
        <f>SUM(F103:F104)</f>
        <v>0</v>
      </c>
      <c r="G102" s="320">
        <f>SUM(G103:G104)</f>
        <v>0</v>
      </c>
      <c r="H102" s="127">
        <f t="shared" si="1"/>
      </c>
    </row>
    <row r="103" spans="1:8" s="420" customFormat="1" ht="24" customHeight="1" hidden="1" thickBot="1">
      <c r="A103" s="421"/>
      <c r="B103" s="422"/>
      <c r="C103" s="423" t="s">
        <v>9</v>
      </c>
      <c r="D103" s="416" t="s">
        <v>564</v>
      </c>
      <c r="E103" s="417"/>
      <c r="F103" s="418"/>
      <c r="G103" s="419"/>
      <c r="H103" s="424"/>
    </row>
    <row r="104" spans="1:8" s="420" customFormat="1" ht="24" customHeight="1" hidden="1" thickBot="1">
      <c r="A104" s="421"/>
      <c r="B104" s="422"/>
      <c r="C104" s="423" t="s">
        <v>11</v>
      </c>
      <c r="D104" s="416" t="s">
        <v>565</v>
      </c>
      <c r="E104" s="417"/>
      <c r="F104" s="418"/>
      <c r="G104" s="419"/>
      <c r="H104" s="424"/>
    </row>
    <row r="105" spans="1:8" ht="24" customHeight="1" thickBot="1">
      <c r="A105" s="18" t="s">
        <v>11</v>
      </c>
      <c r="B105" s="19"/>
      <c r="C105" s="19"/>
      <c r="D105" s="60" t="s">
        <v>25</v>
      </c>
      <c r="E105" s="76">
        <f>SUM(E106:E109)</f>
        <v>400000</v>
      </c>
      <c r="F105" s="76">
        <f>SUM(F106:F109)</f>
        <v>1190000</v>
      </c>
      <c r="G105" s="76">
        <f>SUM(G106:G109)</f>
        <v>0</v>
      </c>
      <c r="H105" s="127">
        <f t="shared" si="1"/>
        <v>0</v>
      </c>
    </row>
    <row r="106" spans="1:8" ht="24" customHeight="1" thickBot="1">
      <c r="A106" s="23"/>
      <c r="B106" s="24" t="s">
        <v>9</v>
      </c>
      <c r="C106" s="50"/>
      <c r="D106" s="62" t="s">
        <v>183</v>
      </c>
      <c r="E106" s="6"/>
      <c r="F106" s="2">
        <v>806000</v>
      </c>
      <c r="G106" s="343"/>
      <c r="H106" s="127">
        <f t="shared" si="1"/>
        <v>0</v>
      </c>
    </row>
    <row r="107" spans="1:8" ht="24" customHeight="1" thickBot="1">
      <c r="A107" s="23"/>
      <c r="B107" s="24" t="s">
        <v>11</v>
      </c>
      <c r="C107" s="50"/>
      <c r="D107" s="62" t="s">
        <v>184</v>
      </c>
      <c r="E107" s="6">
        <v>400000</v>
      </c>
      <c r="F107" s="2">
        <v>384000</v>
      </c>
      <c r="G107" s="342"/>
      <c r="H107" s="127">
        <f t="shared" si="1"/>
        <v>0</v>
      </c>
    </row>
    <row r="108" spans="1:8" ht="24" customHeight="1" hidden="1" thickBot="1">
      <c r="A108" s="23"/>
      <c r="B108" s="24" t="s">
        <v>12</v>
      </c>
      <c r="C108" s="50"/>
      <c r="D108" s="62" t="s">
        <v>185</v>
      </c>
      <c r="E108" s="6"/>
      <c r="F108" s="106"/>
      <c r="G108" s="343"/>
      <c r="H108" s="127">
        <f t="shared" si="1"/>
      </c>
    </row>
    <row r="109" spans="1:8" ht="24" customHeight="1" hidden="1" thickBot="1">
      <c r="A109" s="23"/>
      <c r="B109" s="24" t="s">
        <v>14</v>
      </c>
      <c r="C109" s="50"/>
      <c r="D109" s="62" t="s">
        <v>202</v>
      </c>
      <c r="E109" s="6"/>
      <c r="F109" s="106"/>
      <c r="G109" s="342"/>
      <c r="H109" s="127">
        <f t="shared" si="1"/>
      </c>
    </row>
    <row r="110" spans="1:8" ht="24" customHeight="1" hidden="1" thickBot="1">
      <c r="A110" s="18" t="s">
        <v>12</v>
      </c>
      <c r="B110" s="19"/>
      <c r="C110" s="19"/>
      <c r="D110" s="60" t="s">
        <v>170</v>
      </c>
      <c r="E110" s="76">
        <f>SUM(E111:E112)</f>
        <v>0</v>
      </c>
      <c r="F110" s="73">
        <f>SUM(F111:F112)</f>
        <v>0</v>
      </c>
      <c r="G110" s="317">
        <f>SUM(G111:G112)</f>
        <v>0</v>
      </c>
      <c r="H110" s="127">
        <f t="shared" si="1"/>
      </c>
    </row>
    <row r="111" spans="1:8" ht="24" customHeight="1" hidden="1" thickBot="1">
      <c r="A111" s="23"/>
      <c r="B111" s="24" t="s">
        <v>9</v>
      </c>
      <c r="C111" s="50"/>
      <c r="D111" s="62" t="s">
        <v>171</v>
      </c>
      <c r="E111" s="6"/>
      <c r="F111" s="2"/>
      <c r="G111" s="343"/>
      <c r="H111" s="127">
        <f t="shared" si="1"/>
      </c>
    </row>
    <row r="112" spans="1:8" ht="24" customHeight="1" hidden="1" thickBot="1">
      <c r="A112" s="30"/>
      <c r="B112" s="31" t="s">
        <v>11</v>
      </c>
      <c r="C112" s="51"/>
      <c r="D112" s="62" t="s">
        <v>172</v>
      </c>
      <c r="E112" s="4"/>
      <c r="F112" s="3"/>
      <c r="G112" s="345"/>
      <c r="H112" s="127">
        <f t="shared" si="1"/>
      </c>
    </row>
    <row r="113" spans="1:8" ht="24" customHeight="1" thickBot="1">
      <c r="A113" s="746" t="s">
        <v>46</v>
      </c>
      <c r="B113" s="747"/>
      <c r="C113" s="747"/>
      <c r="D113" s="748"/>
      <c r="E113" s="76">
        <f>E74+E105+E110</f>
        <v>245810000</v>
      </c>
      <c r="F113" s="73">
        <f>F74+F105+F110</f>
        <v>270027700</v>
      </c>
      <c r="G113" s="317">
        <f>G74+G105+G110</f>
        <v>0</v>
      </c>
      <c r="H113" s="127">
        <f t="shared" si="1"/>
        <v>0</v>
      </c>
    </row>
    <row r="114" spans="1:8" ht="24" customHeight="1" hidden="1" thickBot="1">
      <c r="A114" s="18" t="s">
        <v>14</v>
      </c>
      <c r="B114" s="19"/>
      <c r="C114" s="19"/>
      <c r="D114" s="60" t="s">
        <v>49</v>
      </c>
      <c r="E114" s="76">
        <f>SUM(E115:E117)</f>
        <v>0</v>
      </c>
      <c r="F114" s="73">
        <f>SUM(F115:F117)</f>
        <v>0</v>
      </c>
      <c r="G114" s="317">
        <f>SUM(G115:G117)</f>
        <v>0</v>
      </c>
      <c r="H114" s="127">
        <f t="shared" si="1"/>
      </c>
    </row>
    <row r="115" spans="1:8" ht="24" customHeight="1" hidden="1" thickBot="1">
      <c r="A115" s="23"/>
      <c r="B115" s="24" t="s">
        <v>9</v>
      </c>
      <c r="C115" s="50"/>
      <c r="D115" s="62" t="s">
        <v>150</v>
      </c>
      <c r="E115" s="6"/>
      <c r="F115" s="2"/>
      <c r="G115" s="343"/>
      <c r="H115" s="127">
        <f t="shared" si="1"/>
      </c>
    </row>
    <row r="116" spans="1:8" ht="24" customHeight="1" hidden="1" thickBot="1">
      <c r="A116" s="23"/>
      <c r="B116" s="24" t="s">
        <v>11</v>
      </c>
      <c r="C116" s="50"/>
      <c r="D116" s="62" t="s">
        <v>50</v>
      </c>
      <c r="E116" s="6"/>
      <c r="F116" s="2"/>
      <c r="G116" s="343"/>
      <c r="H116" s="127">
        <f t="shared" si="1"/>
      </c>
    </row>
    <row r="117" spans="1:8" ht="24" customHeight="1" hidden="1" thickBot="1">
      <c r="A117" s="30"/>
      <c r="B117" s="31" t="s">
        <v>12</v>
      </c>
      <c r="C117" s="51"/>
      <c r="D117" s="62" t="s">
        <v>591</v>
      </c>
      <c r="E117" s="4"/>
      <c r="F117" s="3"/>
      <c r="G117" s="345"/>
      <c r="H117" s="127"/>
    </row>
    <row r="118" spans="1:8" ht="24" customHeight="1" hidden="1" thickBot="1">
      <c r="A118" s="18" t="s">
        <v>15</v>
      </c>
      <c r="B118" s="19"/>
      <c r="C118" s="19"/>
      <c r="D118" s="60" t="s">
        <v>173</v>
      </c>
      <c r="E118" s="428"/>
      <c r="F118" s="429"/>
      <c r="G118" s="431"/>
      <c r="H118" s="127">
        <f t="shared" si="1"/>
      </c>
    </row>
    <row r="119" spans="1:8" ht="24" customHeight="1" thickBot="1">
      <c r="A119" s="41" t="s">
        <v>28</v>
      </c>
      <c r="B119" s="18"/>
      <c r="C119" s="42"/>
      <c r="D119" s="21"/>
      <c r="E119" s="76">
        <f>E113+E114+E118</f>
        <v>245810000</v>
      </c>
      <c r="F119" s="73">
        <f>F113+F114+F118</f>
        <v>270027700</v>
      </c>
      <c r="G119" s="317">
        <f>G113+G114+G118</f>
        <v>0</v>
      </c>
      <c r="H119" s="127">
        <f t="shared" si="1"/>
        <v>0</v>
      </c>
    </row>
    <row r="122" ht="13.5" thickBot="1"/>
    <row r="123" spans="1:6" s="58" customFormat="1" ht="19.5" customHeight="1" thickBot="1" thickTop="1">
      <c r="A123" s="52" t="s">
        <v>42</v>
      </c>
      <c r="B123" s="53"/>
      <c r="C123" s="54"/>
      <c r="D123" s="55"/>
      <c r="E123" s="395">
        <v>58.75</v>
      </c>
      <c r="F123" s="117"/>
    </row>
    <row r="124" spans="1:6" s="58" customFormat="1" ht="19.5" customHeight="1" thickBot="1" thickTop="1">
      <c r="A124" s="64">
        <v>2016</v>
      </c>
      <c r="B124" s="65"/>
      <c r="C124" s="65"/>
      <c r="D124" s="66"/>
      <c r="E124" s="116">
        <v>37987</v>
      </c>
      <c r="F124" s="116"/>
    </row>
    <row r="125" spans="1:6" s="58" customFormat="1" ht="19.5" customHeight="1" thickTop="1">
      <c r="A125" s="70"/>
      <c r="B125" s="121" t="s">
        <v>30</v>
      </c>
      <c r="C125" s="122"/>
      <c r="D125" s="123"/>
      <c r="E125" s="131">
        <v>58.75</v>
      </c>
      <c r="F125" s="117"/>
    </row>
  </sheetData>
  <sheetProtection formatCells="0" formatColumns="0" formatRows="0"/>
  <mergeCells count="2">
    <mergeCell ref="A37:D37"/>
    <mergeCell ref="A113:D11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Humán Szolgáltató Központ költségvetése&amp;R&amp;"Times New Roman,Normál"&amp;11 2/4. 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125"/>
  <sheetViews>
    <sheetView workbookViewId="0" topLeftCell="A36">
      <selection activeCell="H79" sqref="H79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7" width="14.7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427</v>
      </c>
      <c r="D2" s="125" t="s">
        <v>48</v>
      </c>
      <c r="G2" s="10" t="s">
        <v>138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22</v>
      </c>
      <c r="E3" s="43" t="s">
        <v>504</v>
      </c>
      <c r="F3" s="44"/>
      <c r="G3" s="45"/>
      <c r="H3" s="45"/>
    </row>
    <row r="4" spans="1:8" ht="39" thickBot="1">
      <c r="A4" s="110" t="s">
        <v>41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23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5764000</v>
      </c>
      <c r="F5" s="73">
        <f>F6+F13+F14+F21</f>
        <v>6425200</v>
      </c>
      <c r="G5" s="317">
        <f>G6+G13+G14+G21</f>
        <v>0</v>
      </c>
      <c r="H5" s="127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187</v>
      </c>
      <c r="E6" s="333">
        <f>SUM(E7:E12)</f>
        <v>0</v>
      </c>
      <c r="F6" s="334">
        <f>SUM(F7:F12)</f>
        <v>0</v>
      </c>
      <c r="G6" s="335">
        <f>SUM(G7:G12)</f>
        <v>0</v>
      </c>
      <c r="H6" s="75">
        <f aca="true" t="shared" si="0" ref="H6:H47">IF(F6=0,"",G6/F6*100)</f>
      </c>
    </row>
    <row r="7" spans="1:8" ht="24" customHeight="1" hidden="1" thickBot="1">
      <c r="A7" s="32"/>
      <c r="B7" s="33"/>
      <c r="C7" s="40" t="s">
        <v>9</v>
      </c>
      <c r="D7" s="26" t="s">
        <v>116</v>
      </c>
      <c r="E7" s="5"/>
      <c r="F7" s="1"/>
      <c r="G7" s="46"/>
      <c r="H7" s="75">
        <f t="shared" si="0"/>
      </c>
    </row>
    <row r="8" spans="1:8" s="412" customFormat="1" ht="24" customHeight="1" hidden="1" thickBot="1">
      <c r="A8" s="409"/>
      <c r="B8" s="410"/>
      <c r="C8" s="411">
        <v>2</v>
      </c>
      <c r="D8" s="324" t="s">
        <v>163</v>
      </c>
      <c r="E8" s="413">
        <f>SUM(E9:E12)</f>
        <v>0</v>
      </c>
      <c r="F8" s="414">
        <f>SUM(F9:F12)</f>
        <v>0</v>
      </c>
      <c r="G8" s="415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198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199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164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165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188</v>
      </c>
      <c r="E13" s="325">
        <v>5764000</v>
      </c>
      <c r="F13" s="326">
        <v>5765000</v>
      </c>
      <c r="G13" s="327"/>
      <c r="H13" s="75">
        <f t="shared" si="0"/>
        <v>0</v>
      </c>
    </row>
    <row r="14" spans="1:8" ht="24" customHeight="1" hidden="1" thickBot="1">
      <c r="A14" s="23"/>
      <c r="B14" s="24" t="s">
        <v>12</v>
      </c>
      <c r="C14" s="27"/>
      <c r="D14" s="324" t="s">
        <v>186</v>
      </c>
      <c r="E14" s="115">
        <f>SUM(E15:E18)+E20</f>
        <v>0</v>
      </c>
      <c r="F14" s="115">
        <f>SUM(F15:F18)+F20</f>
        <v>0</v>
      </c>
      <c r="G14" s="115">
        <f>SUM(G15:G18)+G20</f>
        <v>0</v>
      </c>
      <c r="H14" s="75">
        <f t="shared" si="0"/>
      </c>
    </row>
    <row r="15" spans="1:8" ht="24" customHeight="1" hidden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hidden="1" thickBot="1">
      <c r="A16" s="23"/>
      <c r="B16" s="24"/>
      <c r="C16" s="27" t="s">
        <v>11</v>
      </c>
      <c r="D16" s="29" t="s">
        <v>99</v>
      </c>
      <c r="E16" s="6"/>
      <c r="F16" s="2"/>
      <c r="G16" s="47"/>
      <c r="H16" s="75">
        <f t="shared" si="0"/>
      </c>
    </row>
    <row r="17" spans="1:8" ht="24" customHeight="1" hidden="1" thickBot="1">
      <c r="A17" s="23"/>
      <c r="B17" s="24"/>
      <c r="C17" s="27" t="s">
        <v>12</v>
      </c>
      <c r="D17" s="28" t="s">
        <v>197</v>
      </c>
      <c r="E17" s="6"/>
      <c r="F17" s="2"/>
      <c r="G17" s="47"/>
      <c r="H17" s="75">
        <f t="shared" si="0"/>
      </c>
    </row>
    <row r="18" spans="1:8" ht="24" customHeight="1" hidden="1" thickBot="1">
      <c r="A18" s="32"/>
      <c r="B18" s="33"/>
      <c r="C18" s="34" t="s">
        <v>14</v>
      </c>
      <c r="D18" s="480" t="s">
        <v>193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154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396" t="s">
        <v>453</v>
      </c>
      <c r="E20" s="5"/>
      <c r="F20" s="1"/>
      <c r="G20" s="46"/>
      <c r="H20" s="75">
        <f t="shared" si="0"/>
      </c>
    </row>
    <row r="21" spans="1:8" ht="24" customHeight="1" thickBot="1">
      <c r="A21" s="32"/>
      <c r="B21" s="33" t="s">
        <v>14</v>
      </c>
      <c r="C21" s="34"/>
      <c r="D21" s="331" t="s">
        <v>189</v>
      </c>
      <c r="E21" s="328"/>
      <c r="F21" s="329">
        <v>660200</v>
      </c>
      <c r="G21" s="330"/>
      <c r="H21" s="75">
        <f t="shared" si="0"/>
        <v>0</v>
      </c>
    </row>
    <row r="22" spans="1:8" ht="24" customHeight="1" hidden="1" thickBot="1">
      <c r="A22" s="18" t="s">
        <v>11</v>
      </c>
      <c r="B22" s="19"/>
      <c r="C22" s="20"/>
      <c r="D22" s="21" t="s">
        <v>166</v>
      </c>
      <c r="E22" s="76">
        <f>SUM(E23:E26)</f>
        <v>0</v>
      </c>
      <c r="F22" s="73">
        <f>SUM(F23:F26)</f>
        <v>0</v>
      </c>
      <c r="G22" s="74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190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191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192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152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194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195</v>
      </c>
      <c r="E28" s="6"/>
      <c r="F28" s="2"/>
      <c r="G28" s="47"/>
      <c r="H28" s="75">
        <f t="shared" si="0"/>
      </c>
    </row>
    <row r="29" spans="1:8" ht="24" customHeight="1" hidden="1" thickBot="1">
      <c r="A29" s="336"/>
      <c r="B29" s="338"/>
      <c r="C29" s="339" t="s">
        <v>12</v>
      </c>
      <c r="D29" s="337" t="s">
        <v>196</v>
      </c>
      <c r="E29" s="118"/>
      <c r="F29" s="119"/>
      <c r="G29" s="120"/>
      <c r="H29" s="75">
        <f t="shared" si="0"/>
      </c>
    </row>
    <row r="30" spans="1:8" ht="24" customHeight="1" thickBot="1">
      <c r="A30" s="18" t="s">
        <v>12</v>
      </c>
      <c r="B30" s="19"/>
      <c r="C30" s="20"/>
      <c r="D30" s="21" t="s">
        <v>13</v>
      </c>
      <c r="E30" s="76">
        <f>E31+E34</f>
        <v>21817000</v>
      </c>
      <c r="F30" s="73">
        <f>F31+F34</f>
        <v>23680000</v>
      </c>
      <c r="G30" s="74">
        <f>G31+G34</f>
        <v>0</v>
      </c>
      <c r="H30" s="75">
        <f t="shared" si="0"/>
        <v>0</v>
      </c>
    </row>
    <row r="31" spans="1:8" ht="24" customHeight="1" hidden="1" thickBot="1">
      <c r="A31" s="23"/>
      <c r="B31" s="24" t="s">
        <v>9</v>
      </c>
      <c r="C31" s="25"/>
      <c r="D31" s="26" t="s">
        <v>95</v>
      </c>
      <c r="E31" s="115">
        <f>E32+E33</f>
        <v>0</v>
      </c>
      <c r="F31" s="323">
        <f>F32+F33</f>
        <v>0</v>
      </c>
      <c r="G31" s="332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153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155</v>
      </c>
      <c r="E33" s="6"/>
      <c r="F33" s="2"/>
      <c r="G33" s="47"/>
      <c r="H33" s="75">
        <f t="shared" si="0"/>
      </c>
    </row>
    <row r="34" spans="1:8" ht="24" customHeight="1" thickBot="1">
      <c r="A34" s="23"/>
      <c r="B34" s="24" t="s">
        <v>11</v>
      </c>
      <c r="C34" s="25"/>
      <c r="D34" s="26" t="s">
        <v>121</v>
      </c>
      <c r="E34" s="115">
        <f>SUM(E35:E36)</f>
        <v>21817000</v>
      </c>
      <c r="F34" s="323">
        <f>SUM(F35:F36)</f>
        <v>23680000</v>
      </c>
      <c r="G34" s="332">
        <f>SUM(G35:G36)</f>
        <v>0</v>
      </c>
      <c r="H34" s="75">
        <f t="shared" si="0"/>
        <v>0</v>
      </c>
    </row>
    <row r="35" spans="1:8" ht="24" customHeight="1" thickBot="1">
      <c r="A35" s="23"/>
      <c r="B35" s="24"/>
      <c r="C35" s="25" t="s">
        <v>9</v>
      </c>
      <c r="D35" s="26" t="s">
        <v>3</v>
      </c>
      <c r="E35" s="6">
        <v>3520000</v>
      </c>
      <c r="F35" s="2">
        <v>4609000</v>
      </c>
      <c r="G35" s="47"/>
      <c r="H35" s="75">
        <f t="shared" si="0"/>
        <v>0</v>
      </c>
    </row>
    <row r="36" spans="1:8" ht="24" customHeight="1" thickBot="1">
      <c r="A36" s="23"/>
      <c r="B36" s="24"/>
      <c r="C36" s="25" t="s">
        <v>11</v>
      </c>
      <c r="D36" s="26" t="s">
        <v>4</v>
      </c>
      <c r="E36" s="6">
        <v>18297000</v>
      </c>
      <c r="F36" s="2">
        <v>19071000</v>
      </c>
      <c r="G36" s="47"/>
      <c r="H36" s="75">
        <f t="shared" si="0"/>
        <v>0</v>
      </c>
    </row>
    <row r="37" spans="1:8" ht="24" customHeight="1" thickBot="1">
      <c r="A37" s="743" t="s">
        <v>45</v>
      </c>
      <c r="B37" s="744"/>
      <c r="C37" s="744"/>
      <c r="D37" s="745"/>
      <c r="E37" s="76">
        <f>E5+E22+E30</f>
        <v>27581000</v>
      </c>
      <c r="F37" s="73">
        <f>F5+F22+F30</f>
        <v>30105200</v>
      </c>
      <c r="G37" s="74">
        <f>G5+G22+G30</f>
        <v>0</v>
      </c>
      <c r="H37" s="75">
        <f t="shared" si="0"/>
        <v>0</v>
      </c>
    </row>
    <row r="38" spans="1:8" ht="24" customHeight="1" thickBot="1">
      <c r="A38" s="18" t="s">
        <v>14</v>
      </c>
      <c r="B38" s="19"/>
      <c r="C38" s="42"/>
      <c r="D38" s="21" t="s">
        <v>200</v>
      </c>
      <c r="E38" s="76">
        <f>E39+E43</f>
        <v>2217000</v>
      </c>
      <c r="F38" s="73">
        <f>F39+F43</f>
        <v>2216000</v>
      </c>
      <c r="G38" s="74">
        <f>G39+G43</f>
        <v>0</v>
      </c>
      <c r="H38" s="75">
        <f t="shared" si="0"/>
        <v>0</v>
      </c>
    </row>
    <row r="39" spans="1:8" ht="24" customHeight="1" thickBot="1">
      <c r="A39" s="23"/>
      <c r="B39" s="24" t="s">
        <v>9</v>
      </c>
      <c r="C39" s="25"/>
      <c r="D39" s="26" t="s">
        <v>159</v>
      </c>
      <c r="E39" s="115">
        <f>SUM(E40:E42)</f>
        <v>2217000</v>
      </c>
      <c r="F39" s="323">
        <f>SUM(F40:F42)</f>
        <v>2216000</v>
      </c>
      <c r="G39" s="323">
        <f>SUM(G40:G42)</f>
        <v>0</v>
      </c>
      <c r="H39" s="75">
        <f t="shared" si="0"/>
        <v>0</v>
      </c>
    </row>
    <row r="40" spans="1:8" ht="24" customHeight="1" thickBot="1">
      <c r="A40" s="23"/>
      <c r="B40" s="24"/>
      <c r="C40" s="25" t="s">
        <v>9</v>
      </c>
      <c r="D40" s="26" t="s">
        <v>156</v>
      </c>
      <c r="E40" s="6">
        <v>2217000</v>
      </c>
      <c r="F40" s="2">
        <v>2216000</v>
      </c>
      <c r="G40" s="47"/>
      <c r="H40" s="75">
        <f t="shared" si="0"/>
        <v>0</v>
      </c>
    </row>
    <row r="41" spans="1:8" ht="24" customHeight="1" hidden="1" thickBot="1">
      <c r="A41" s="23"/>
      <c r="B41" s="24"/>
      <c r="C41" s="25">
        <v>2</v>
      </c>
      <c r="D41" s="26" t="s">
        <v>157</v>
      </c>
      <c r="E41" s="6"/>
      <c r="F41" s="2"/>
      <c r="G41" s="47"/>
      <c r="H41" s="75">
        <f t="shared" si="0"/>
      </c>
    </row>
    <row r="42" spans="1:8" ht="24" customHeight="1" thickBot="1">
      <c r="A42" s="23"/>
      <c r="B42" s="24"/>
      <c r="C42" s="25">
        <v>3</v>
      </c>
      <c r="D42" s="26" t="s">
        <v>623</v>
      </c>
      <c r="E42" s="6"/>
      <c r="F42" s="2"/>
      <c r="G42" s="47"/>
      <c r="H42" s="75"/>
    </row>
    <row r="43" spans="1:8" ht="24" customHeight="1" hidden="1" thickBot="1">
      <c r="A43" s="23"/>
      <c r="B43" s="24" t="s">
        <v>11</v>
      </c>
      <c r="C43" s="25"/>
      <c r="D43" s="26" t="s">
        <v>158</v>
      </c>
      <c r="E43" s="115">
        <f>SUM(E44:E45)</f>
        <v>0</v>
      </c>
      <c r="F43" s="323"/>
      <c r="G43" s="332"/>
      <c r="H43" s="75">
        <f t="shared" si="0"/>
      </c>
    </row>
    <row r="44" spans="1:8" ht="24" customHeight="1" hidden="1" thickBot="1">
      <c r="A44" s="35"/>
      <c r="B44" s="36"/>
      <c r="C44" s="39" t="s">
        <v>9</v>
      </c>
      <c r="D44" s="71" t="s">
        <v>160</v>
      </c>
      <c r="E44" s="6"/>
      <c r="F44" s="2"/>
      <c r="G44" s="47"/>
      <c r="H44" s="75">
        <f t="shared" si="0"/>
      </c>
    </row>
    <row r="45" spans="1:8" ht="24" customHeight="1" hidden="1" thickBot="1">
      <c r="A45" s="35"/>
      <c r="B45" s="36"/>
      <c r="C45" s="39">
        <v>2</v>
      </c>
      <c r="D45" s="38" t="s">
        <v>161</v>
      </c>
      <c r="E45" s="6"/>
      <c r="F45" s="2"/>
      <c r="G45" s="47"/>
      <c r="H45" s="75">
        <f t="shared" si="0"/>
      </c>
    </row>
    <row r="46" spans="1:8" ht="24" customHeight="1" thickBot="1">
      <c r="A46" s="18" t="s">
        <v>15</v>
      </c>
      <c r="B46" s="19"/>
      <c r="C46" s="42"/>
      <c r="D46" s="21" t="s">
        <v>162</v>
      </c>
      <c r="E46" s="428"/>
      <c r="F46" s="429"/>
      <c r="G46" s="430"/>
      <c r="H46" s="75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E37+E38+E46</f>
        <v>29798000</v>
      </c>
      <c r="F47" s="73">
        <f>F37+F38+F46</f>
        <v>32321200</v>
      </c>
      <c r="G47" s="74">
        <f>G37+G38+G46</f>
        <v>0</v>
      </c>
      <c r="H47" s="75">
        <f t="shared" si="0"/>
        <v>0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spans="4:7" ht="30.75" customHeight="1" thickBot="1">
      <c r="D71" s="126" t="s">
        <v>47</v>
      </c>
      <c r="G71" s="10" t="s">
        <v>138</v>
      </c>
    </row>
    <row r="72" spans="1:8" ht="39" thickBot="1">
      <c r="A72" s="11" t="s">
        <v>6</v>
      </c>
      <c r="B72" s="12" t="s">
        <v>7</v>
      </c>
      <c r="C72" s="13" t="s">
        <v>8</v>
      </c>
      <c r="D72" s="14" t="s">
        <v>22</v>
      </c>
      <c r="E72" s="43" t="s">
        <v>504</v>
      </c>
      <c r="F72" s="44"/>
      <c r="G72" s="45"/>
      <c r="H72" s="45"/>
    </row>
    <row r="73" spans="1:8" ht="39" thickBot="1">
      <c r="A73" s="110"/>
      <c r="B73" s="111"/>
      <c r="C73" s="112"/>
      <c r="D73" s="113"/>
      <c r="E73" s="364" t="s">
        <v>0</v>
      </c>
      <c r="F73" s="16" t="s">
        <v>1</v>
      </c>
      <c r="G73" s="17" t="s">
        <v>2</v>
      </c>
      <c r="H73" s="48" t="s">
        <v>23</v>
      </c>
    </row>
    <row r="74" spans="1:8" ht="24" customHeight="1" thickBot="1">
      <c r="A74" s="18" t="s">
        <v>9</v>
      </c>
      <c r="B74" s="19"/>
      <c r="C74" s="19"/>
      <c r="D74" s="60" t="s">
        <v>117</v>
      </c>
      <c r="E74" s="76">
        <f>E75+E76+E77+E80+E90+E101+E102</f>
        <v>29798000</v>
      </c>
      <c r="F74" s="76">
        <f>F75+F76+F77+F80+F90+F101+F102</f>
        <v>29699200</v>
      </c>
      <c r="G74" s="76">
        <f>G75+G76+G77+G80+G90+G101+G102</f>
        <v>0</v>
      </c>
      <c r="H74" s="127">
        <f>IF(F74=0,"",G74/F74*100)</f>
        <v>0</v>
      </c>
    </row>
    <row r="75" spans="1:8" ht="24" customHeight="1" thickBot="1">
      <c r="A75" s="32"/>
      <c r="B75" s="33" t="s">
        <v>9</v>
      </c>
      <c r="C75" s="49"/>
      <c r="D75" s="61" t="s">
        <v>177</v>
      </c>
      <c r="E75" s="72">
        <v>15948000</v>
      </c>
      <c r="F75" s="133">
        <v>16933000</v>
      </c>
      <c r="G75" s="341"/>
      <c r="H75" s="127">
        <f aca="true" t="shared" si="1" ref="H75:H119">IF(F75=0,"",G75/F75*100)</f>
        <v>0</v>
      </c>
    </row>
    <row r="76" spans="1:8" ht="24" customHeight="1" thickBot="1">
      <c r="A76" s="23"/>
      <c r="B76" s="24" t="s">
        <v>11</v>
      </c>
      <c r="C76" s="50"/>
      <c r="D76" s="62" t="s">
        <v>178</v>
      </c>
      <c r="E76" s="6">
        <v>4247000</v>
      </c>
      <c r="F76" s="106">
        <v>4516300</v>
      </c>
      <c r="G76" s="342"/>
      <c r="H76" s="127">
        <f t="shared" si="1"/>
        <v>0</v>
      </c>
    </row>
    <row r="77" spans="1:8" ht="24" customHeight="1" thickBot="1">
      <c r="A77" s="23"/>
      <c r="B77" s="24" t="s">
        <v>12</v>
      </c>
      <c r="C77" s="50"/>
      <c r="D77" s="62" t="s">
        <v>179</v>
      </c>
      <c r="E77" s="6">
        <v>9603000</v>
      </c>
      <c r="F77" s="106">
        <v>8249900</v>
      </c>
      <c r="G77" s="342"/>
      <c r="H77" s="127">
        <f t="shared" si="1"/>
        <v>0</v>
      </c>
    </row>
    <row r="78" spans="1:8" s="420" customFormat="1" ht="24" customHeight="1" hidden="1" thickBot="1">
      <c r="A78" s="421"/>
      <c r="B78" s="422"/>
      <c r="C78" s="423"/>
      <c r="D78" s="416" t="s">
        <v>167</v>
      </c>
      <c r="E78" s="417"/>
      <c r="F78" s="418"/>
      <c r="G78" s="419"/>
      <c r="H78" s="424"/>
    </row>
    <row r="79" spans="1:8" s="420" customFormat="1" ht="24" customHeight="1" hidden="1" thickBot="1">
      <c r="A79" s="421"/>
      <c r="B79" s="422"/>
      <c r="C79" s="423"/>
      <c r="D79" s="416" t="s">
        <v>168</v>
      </c>
      <c r="E79" s="417">
        <f aca="true" t="shared" si="2" ref="E79:G80">SUM(E80:E88)</f>
        <v>0</v>
      </c>
      <c r="F79" s="418">
        <f t="shared" si="2"/>
        <v>0</v>
      </c>
      <c r="G79" s="419">
        <f t="shared" si="2"/>
        <v>0</v>
      </c>
      <c r="H79" s="424"/>
    </row>
    <row r="80" spans="1:8" ht="24" customHeight="1" hidden="1" thickBot="1">
      <c r="A80" s="23"/>
      <c r="B80" s="24" t="s">
        <v>14</v>
      </c>
      <c r="C80" s="50"/>
      <c r="D80" s="62" t="s">
        <v>181</v>
      </c>
      <c r="E80" s="77">
        <f t="shared" si="2"/>
        <v>0</v>
      </c>
      <c r="F80" s="346">
        <f t="shared" si="2"/>
        <v>0</v>
      </c>
      <c r="G80" s="344">
        <f t="shared" si="2"/>
        <v>0</v>
      </c>
      <c r="H80" s="127">
        <f t="shared" si="1"/>
      </c>
    </row>
    <row r="81" spans="1:8" ht="24" customHeight="1" hidden="1" thickBot="1">
      <c r="A81" s="23"/>
      <c r="B81" s="24"/>
      <c r="C81" s="50" t="s">
        <v>9</v>
      </c>
      <c r="D81" s="63" t="s">
        <v>203</v>
      </c>
      <c r="E81" s="6"/>
      <c r="F81" s="106"/>
      <c r="G81" s="342"/>
      <c r="H81" s="127">
        <f t="shared" si="1"/>
      </c>
    </row>
    <row r="82" spans="1:8" ht="24" customHeight="1" hidden="1" thickBot="1">
      <c r="A82" s="23"/>
      <c r="B82" s="24"/>
      <c r="C82" s="50" t="s">
        <v>11</v>
      </c>
      <c r="D82" s="63" t="s">
        <v>118</v>
      </c>
      <c r="E82" s="6"/>
      <c r="F82" s="106"/>
      <c r="G82" s="342"/>
      <c r="H82" s="127">
        <f t="shared" si="1"/>
      </c>
    </row>
    <row r="83" spans="1:8" ht="24" customHeight="1" hidden="1" thickBot="1">
      <c r="A83" s="23"/>
      <c r="B83" s="24"/>
      <c r="C83" s="50" t="s">
        <v>12</v>
      </c>
      <c r="D83" s="63" t="s">
        <v>44</v>
      </c>
      <c r="E83" s="6"/>
      <c r="F83" s="106"/>
      <c r="G83" s="342"/>
      <c r="H83" s="127"/>
    </row>
    <row r="84" spans="1:8" ht="24" customHeight="1" hidden="1" thickBot="1">
      <c r="A84" s="23"/>
      <c r="B84" s="24"/>
      <c r="C84" s="50" t="s">
        <v>14</v>
      </c>
      <c r="D84" s="63" t="s">
        <v>201</v>
      </c>
      <c r="E84" s="6"/>
      <c r="F84" s="106"/>
      <c r="G84" s="342"/>
      <c r="H84" s="127"/>
    </row>
    <row r="85" spans="1:8" ht="24" customHeight="1" hidden="1" thickBot="1">
      <c r="A85" s="23"/>
      <c r="B85" s="24"/>
      <c r="C85" s="50" t="s">
        <v>15</v>
      </c>
      <c r="D85" s="63" t="s">
        <v>590</v>
      </c>
      <c r="E85" s="6"/>
      <c r="F85" s="106"/>
      <c r="G85" s="342"/>
      <c r="H85" s="127"/>
    </row>
    <row r="86" spans="1:8" ht="24" customHeight="1" hidden="1" thickBot="1">
      <c r="A86" s="23"/>
      <c r="B86" s="24"/>
      <c r="C86" s="50" t="s">
        <v>16</v>
      </c>
      <c r="D86" s="63" t="s">
        <v>452</v>
      </c>
      <c r="E86" s="6"/>
      <c r="F86" s="106"/>
      <c r="G86" s="342"/>
      <c r="H86" s="127"/>
    </row>
    <row r="87" spans="1:8" ht="24" customHeight="1" hidden="1" thickBot="1">
      <c r="A87" s="23"/>
      <c r="B87" s="24"/>
      <c r="C87" s="50" t="s">
        <v>17</v>
      </c>
      <c r="D87" s="63" t="s">
        <v>610</v>
      </c>
      <c r="E87" s="6"/>
      <c r="F87" s="106"/>
      <c r="G87" s="342"/>
      <c r="H87" s="127"/>
    </row>
    <row r="88" spans="1:8" ht="24" customHeight="1" thickBot="1">
      <c r="A88" s="23"/>
      <c r="B88" s="24"/>
      <c r="C88" s="50" t="s">
        <v>31</v>
      </c>
      <c r="D88" s="63" t="s">
        <v>626</v>
      </c>
      <c r="E88" s="6"/>
      <c r="F88" s="106"/>
      <c r="G88" s="342"/>
      <c r="H88" s="127"/>
    </row>
    <row r="89" spans="1:8" ht="24" customHeight="1" hidden="1" thickBot="1">
      <c r="A89" s="23"/>
      <c r="B89" s="24"/>
      <c r="C89" s="50" t="s">
        <v>18</v>
      </c>
      <c r="D89" s="63" t="s">
        <v>448</v>
      </c>
      <c r="E89" s="6"/>
      <c r="F89" s="106"/>
      <c r="G89" s="342"/>
      <c r="H89" s="127"/>
    </row>
    <row r="90" spans="1:8" ht="24" customHeight="1" hidden="1" thickBot="1">
      <c r="A90" s="23"/>
      <c r="B90" s="24" t="s">
        <v>15</v>
      </c>
      <c r="C90" s="50"/>
      <c r="D90" s="62" t="s">
        <v>182</v>
      </c>
      <c r="E90" s="115">
        <f>SUM(E91:E100)</f>
        <v>0</v>
      </c>
      <c r="F90" s="323">
        <f>SUM(F91:F100)</f>
        <v>0</v>
      </c>
      <c r="G90" s="320">
        <f>SUM(G91:G100)</f>
        <v>0</v>
      </c>
      <c r="H90" s="127">
        <f t="shared" si="1"/>
      </c>
    </row>
    <row r="91" spans="1:8" ht="24" customHeight="1" hidden="1" thickBot="1">
      <c r="A91" s="23"/>
      <c r="B91" s="24"/>
      <c r="C91" s="50" t="s">
        <v>9</v>
      </c>
      <c r="D91" s="62" t="s">
        <v>119</v>
      </c>
      <c r="E91" s="6"/>
      <c r="F91" s="106"/>
      <c r="G91" s="342"/>
      <c r="H91" s="127">
        <f t="shared" si="1"/>
      </c>
    </row>
    <row r="92" spans="1:8" ht="24" customHeight="1" hidden="1" thickBot="1">
      <c r="A92" s="23"/>
      <c r="B92" s="24"/>
      <c r="C92" s="50" t="s">
        <v>11</v>
      </c>
      <c r="D92" s="62" t="s">
        <v>120</v>
      </c>
      <c r="E92" s="6"/>
      <c r="F92" s="106"/>
      <c r="G92" s="342"/>
      <c r="H92" s="127">
        <f t="shared" si="1"/>
      </c>
    </row>
    <row r="93" spans="1:8" ht="24" customHeight="1" hidden="1" thickBot="1">
      <c r="A93" s="23"/>
      <c r="B93" s="24"/>
      <c r="C93" s="50" t="s">
        <v>12</v>
      </c>
      <c r="D93" s="62" t="s">
        <v>36</v>
      </c>
      <c r="E93" s="6"/>
      <c r="F93" s="106"/>
      <c r="G93" s="342"/>
      <c r="H93" s="127">
        <f t="shared" si="1"/>
      </c>
    </row>
    <row r="94" spans="1:8" ht="24" customHeight="1" hidden="1" thickBot="1">
      <c r="A94" s="23"/>
      <c r="B94" s="24"/>
      <c r="C94" s="50" t="s">
        <v>14</v>
      </c>
      <c r="D94" s="62" t="s">
        <v>37</v>
      </c>
      <c r="E94" s="6"/>
      <c r="F94" s="106"/>
      <c r="G94" s="342"/>
      <c r="H94" s="127">
        <f t="shared" si="1"/>
      </c>
    </row>
    <row r="95" spans="1:8" ht="24" customHeight="1" hidden="1" thickBot="1">
      <c r="A95" s="23"/>
      <c r="B95" s="24"/>
      <c r="C95" s="50" t="s">
        <v>15</v>
      </c>
      <c r="D95" s="62" t="s">
        <v>625</v>
      </c>
      <c r="E95" s="6"/>
      <c r="F95" s="106"/>
      <c r="G95" s="342"/>
      <c r="H95" s="127">
        <f t="shared" si="1"/>
      </c>
    </row>
    <row r="96" spans="1:8" ht="24" customHeight="1" hidden="1" thickBot="1">
      <c r="A96" s="23"/>
      <c r="B96" s="24"/>
      <c r="C96" s="50" t="s">
        <v>16</v>
      </c>
      <c r="D96" s="62" t="s">
        <v>38</v>
      </c>
      <c r="E96" s="6"/>
      <c r="F96" s="106"/>
      <c r="G96" s="342"/>
      <c r="H96" s="127">
        <f t="shared" si="1"/>
      </c>
    </row>
    <row r="97" spans="1:8" ht="24" customHeight="1" hidden="1" thickBot="1">
      <c r="A97" s="23"/>
      <c r="B97" s="24"/>
      <c r="C97" s="50" t="s">
        <v>17</v>
      </c>
      <c r="D97" s="62" t="s">
        <v>465</v>
      </c>
      <c r="E97" s="6"/>
      <c r="F97" s="106"/>
      <c r="G97" s="342"/>
      <c r="H97" s="127"/>
    </row>
    <row r="98" spans="1:8" ht="24" customHeight="1" hidden="1" thickBot="1">
      <c r="A98" s="23"/>
      <c r="B98" s="24"/>
      <c r="C98" s="50" t="s">
        <v>18</v>
      </c>
      <c r="D98" s="62" t="s">
        <v>169</v>
      </c>
      <c r="E98" s="6"/>
      <c r="F98" s="106"/>
      <c r="G98" s="342"/>
      <c r="H98" s="127"/>
    </row>
    <row r="99" spans="1:8" ht="24" customHeight="1" hidden="1" thickBot="1">
      <c r="A99" s="23"/>
      <c r="B99" s="24"/>
      <c r="C99" s="50" t="s">
        <v>31</v>
      </c>
      <c r="D99" s="62" t="s">
        <v>624</v>
      </c>
      <c r="E99" s="6"/>
      <c r="F99" s="106"/>
      <c r="G99" s="342"/>
      <c r="H99" s="127"/>
    </row>
    <row r="100" spans="1:8" ht="24" customHeight="1" hidden="1" thickBot="1">
      <c r="A100" s="23"/>
      <c r="B100" s="24"/>
      <c r="C100" s="50" t="s">
        <v>174</v>
      </c>
      <c r="D100" s="62" t="s">
        <v>466</v>
      </c>
      <c r="E100" s="6"/>
      <c r="F100" s="106"/>
      <c r="G100" s="342"/>
      <c r="H100" s="127">
        <f t="shared" si="1"/>
      </c>
    </row>
    <row r="101" spans="1:8" ht="24" customHeight="1" hidden="1" thickBot="1">
      <c r="A101" s="23"/>
      <c r="B101" s="24" t="s">
        <v>16</v>
      </c>
      <c r="C101" s="50"/>
      <c r="D101" s="62" t="s">
        <v>180</v>
      </c>
      <c r="E101" s="136"/>
      <c r="F101" s="106"/>
      <c r="G101" s="342"/>
      <c r="H101" s="127">
        <f t="shared" si="1"/>
      </c>
    </row>
    <row r="102" spans="1:8" ht="24" customHeight="1" hidden="1" thickBot="1">
      <c r="A102" s="23"/>
      <c r="B102" s="24" t="s">
        <v>17</v>
      </c>
      <c r="C102" s="50"/>
      <c r="D102" s="62" t="s">
        <v>454</v>
      </c>
      <c r="E102" s="115">
        <f>SUM(E103:E104)</f>
        <v>0</v>
      </c>
      <c r="F102" s="323">
        <f>SUM(F103:F104)</f>
        <v>0</v>
      </c>
      <c r="G102" s="320">
        <f>SUM(G103:G104)</f>
        <v>0</v>
      </c>
      <c r="H102" s="127">
        <f t="shared" si="1"/>
      </c>
    </row>
    <row r="103" spans="1:8" s="420" customFormat="1" ht="24" customHeight="1" hidden="1" thickBot="1">
      <c r="A103" s="421"/>
      <c r="B103" s="422"/>
      <c r="C103" s="423" t="s">
        <v>9</v>
      </c>
      <c r="D103" s="416" t="s">
        <v>564</v>
      </c>
      <c r="E103" s="417"/>
      <c r="F103" s="418"/>
      <c r="G103" s="419"/>
      <c r="H103" s="424"/>
    </row>
    <row r="104" spans="1:8" s="420" customFormat="1" ht="24" customHeight="1" hidden="1" thickBot="1">
      <c r="A104" s="421"/>
      <c r="B104" s="422"/>
      <c r="C104" s="423" t="s">
        <v>11</v>
      </c>
      <c r="D104" s="416" t="s">
        <v>565</v>
      </c>
      <c r="E104" s="417"/>
      <c r="F104" s="418"/>
      <c r="G104" s="419"/>
      <c r="H104" s="424"/>
    </row>
    <row r="105" spans="1:8" ht="24" customHeight="1" thickBot="1">
      <c r="A105" s="18" t="s">
        <v>11</v>
      </c>
      <c r="B105" s="19"/>
      <c r="C105" s="19"/>
      <c r="D105" s="60" t="s">
        <v>25</v>
      </c>
      <c r="E105" s="76">
        <f>SUM(E106:E109)</f>
        <v>0</v>
      </c>
      <c r="F105" s="76">
        <f>SUM(F106:F109)</f>
        <v>2622000</v>
      </c>
      <c r="G105" s="76">
        <f>SUM(G106:G109)</f>
        <v>0</v>
      </c>
      <c r="H105" s="127">
        <f t="shared" si="1"/>
        <v>0</v>
      </c>
    </row>
    <row r="106" spans="1:8" ht="24" customHeight="1" thickBot="1">
      <c r="A106" s="23"/>
      <c r="B106" s="24" t="s">
        <v>9</v>
      </c>
      <c r="C106" s="50"/>
      <c r="D106" s="62" t="s">
        <v>183</v>
      </c>
      <c r="E106" s="6"/>
      <c r="F106" s="2">
        <v>2327000</v>
      </c>
      <c r="G106" s="343"/>
      <c r="H106" s="127">
        <f t="shared" si="1"/>
        <v>0</v>
      </c>
    </row>
    <row r="107" spans="1:8" ht="24" customHeight="1" thickBot="1">
      <c r="A107" s="23"/>
      <c r="B107" s="24" t="s">
        <v>11</v>
      </c>
      <c r="C107" s="50"/>
      <c r="D107" s="62" t="s">
        <v>184</v>
      </c>
      <c r="E107" s="6"/>
      <c r="F107" s="2">
        <v>295000</v>
      </c>
      <c r="G107" s="342"/>
      <c r="H107" s="127">
        <f t="shared" si="1"/>
        <v>0</v>
      </c>
    </row>
    <row r="108" spans="1:8" ht="24" customHeight="1" hidden="1" thickBot="1">
      <c r="A108" s="23"/>
      <c r="B108" s="24" t="s">
        <v>12</v>
      </c>
      <c r="C108" s="50"/>
      <c r="D108" s="62" t="s">
        <v>185</v>
      </c>
      <c r="E108" s="6"/>
      <c r="F108" s="106"/>
      <c r="G108" s="343"/>
      <c r="H108" s="127">
        <f t="shared" si="1"/>
      </c>
    </row>
    <row r="109" spans="1:8" ht="24" customHeight="1" hidden="1" thickBot="1">
      <c r="A109" s="23"/>
      <c r="B109" s="24" t="s">
        <v>14</v>
      </c>
      <c r="C109" s="50"/>
      <c r="D109" s="62" t="s">
        <v>202</v>
      </c>
      <c r="E109" s="6"/>
      <c r="F109" s="106"/>
      <c r="G109" s="342"/>
      <c r="H109" s="127">
        <f t="shared" si="1"/>
      </c>
    </row>
    <row r="110" spans="1:8" ht="24" customHeight="1" hidden="1" thickBot="1">
      <c r="A110" s="18" t="s">
        <v>12</v>
      </c>
      <c r="B110" s="19"/>
      <c r="C110" s="19"/>
      <c r="D110" s="60" t="s">
        <v>170</v>
      </c>
      <c r="E110" s="76">
        <f>SUM(E111:E112)</f>
        <v>0</v>
      </c>
      <c r="F110" s="73">
        <f>SUM(F111:F112)</f>
        <v>0</v>
      </c>
      <c r="G110" s="317">
        <f>SUM(G111:G112)</f>
        <v>0</v>
      </c>
      <c r="H110" s="127">
        <f t="shared" si="1"/>
      </c>
    </row>
    <row r="111" spans="1:8" ht="24" customHeight="1" hidden="1" thickBot="1">
      <c r="A111" s="23"/>
      <c r="B111" s="24" t="s">
        <v>9</v>
      </c>
      <c r="C111" s="50"/>
      <c r="D111" s="62" t="s">
        <v>171</v>
      </c>
      <c r="E111" s="6"/>
      <c r="F111" s="2"/>
      <c r="G111" s="343"/>
      <c r="H111" s="127">
        <f t="shared" si="1"/>
      </c>
    </row>
    <row r="112" spans="1:8" ht="24" customHeight="1" hidden="1" thickBot="1">
      <c r="A112" s="30"/>
      <c r="B112" s="31" t="s">
        <v>11</v>
      </c>
      <c r="C112" s="51"/>
      <c r="D112" s="62" t="s">
        <v>172</v>
      </c>
      <c r="E112" s="4"/>
      <c r="F112" s="3"/>
      <c r="G112" s="345"/>
      <c r="H112" s="127">
        <f t="shared" si="1"/>
      </c>
    </row>
    <row r="113" spans="1:8" ht="24" customHeight="1" thickBot="1">
      <c r="A113" s="746" t="s">
        <v>46</v>
      </c>
      <c r="B113" s="747"/>
      <c r="C113" s="747"/>
      <c r="D113" s="748"/>
      <c r="E113" s="76">
        <f>E74+E105+E110</f>
        <v>29798000</v>
      </c>
      <c r="F113" s="73">
        <f>F74+F105+F110</f>
        <v>32321200</v>
      </c>
      <c r="G113" s="317">
        <f>G74+G105+G110</f>
        <v>0</v>
      </c>
      <c r="H113" s="127">
        <f t="shared" si="1"/>
        <v>0</v>
      </c>
    </row>
    <row r="114" spans="1:8" ht="24" customHeight="1" hidden="1" thickBot="1">
      <c r="A114" s="18" t="s">
        <v>14</v>
      </c>
      <c r="B114" s="19"/>
      <c r="C114" s="19"/>
      <c r="D114" s="60" t="s">
        <v>49</v>
      </c>
      <c r="E114" s="76">
        <f>SUM(E115:E117)</f>
        <v>0</v>
      </c>
      <c r="F114" s="73">
        <f>SUM(F115:F117)</f>
        <v>0</v>
      </c>
      <c r="G114" s="317">
        <f>SUM(G115:G117)</f>
        <v>0</v>
      </c>
      <c r="H114" s="127">
        <f t="shared" si="1"/>
      </c>
    </row>
    <row r="115" spans="1:8" ht="24" customHeight="1" hidden="1" thickBot="1">
      <c r="A115" s="23"/>
      <c r="B115" s="24" t="s">
        <v>9</v>
      </c>
      <c r="C115" s="50"/>
      <c r="D115" s="62" t="s">
        <v>150</v>
      </c>
      <c r="E115" s="6"/>
      <c r="F115" s="2"/>
      <c r="G115" s="343"/>
      <c r="H115" s="127">
        <f t="shared" si="1"/>
      </c>
    </row>
    <row r="116" spans="1:8" ht="24" customHeight="1" hidden="1" thickBot="1">
      <c r="A116" s="23"/>
      <c r="B116" s="24" t="s">
        <v>11</v>
      </c>
      <c r="C116" s="50"/>
      <c r="D116" s="62" t="s">
        <v>50</v>
      </c>
      <c r="E116" s="6"/>
      <c r="F116" s="2"/>
      <c r="G116" s="343"/>
      <c r="H116" s="127">
        <f t="shared" si="1"/>
      </c>
    </row>
    <row r="117" spans="1:8" ht="24" customHeight="1" hidden="1" thickBot="1">
      <c r="A117" s="30"/>
      <c r="B117" s="31" t="s">
        <v>12</v>
      </c>
      <c r="C117" s="51"/>
      <c r="D117" s="62" t="s">
        <v>591</v>
      </c>
      <c r="E117" s="4"/>
      <c r="F117" s="3"/>
      <c r="G117" s="345"/>
      <c r="H117" s="127"/>
    </row>
    <row r="118" spans="1:8" ht="24" customHeight="1" thickBot="1">
      <c r="A118" s="18" t="s">
        <v>15</v>
      </c>
      <c r="B118" s="19"/>
      <c r="C118" s="19"/>
      <c r="D118" s="60" t="s">
        <v>173</v>
      </c>
      <c r="E118" s="428"/>
      <c r="F118" s="429"/>
      <c r="G118" s="431"/>
      <c r="H118" s="127">
        <f t="shared" si="1"/>
      </c>
    </row>
    <row r="119" spans="1:8" ht="24" customHeight="1" thickBot="1">
      <c r="A119" s="41" t="s">
        <v>28</v>
      </c>
      <c r="B119" s="18"/>
      <c r="C119" s="42"/>
      <c r="D119" s="21"/>
      <c r="E119" s="76">
        <f>E113+E114+E118</f>
        <v>29798000</v>
      </c>
      <c r="F119" s="73">
        <f>F113+F114+F118</f>
        <v>32321200</v>
      </c>
      <c r="G119" s="317">
        <f>G113+G114+G118</f>
        <v>0</v>
      </c>
      <c r="H119" s="127">
        <f t="shared" si="1"/>
        <v>0</v>
      </c>
    </row>
    <row r="122" ht="13.5" thickBot="1"/>
    <row r="123" spans="1:6" s="58" customFormat="1" ht="19.5" customHeight="1" thickBot="1" thickTop="1">
      <c r="A123" s="52" t="s">
        <v>42</v>
      </c>
      <c r="B123" s="53"/>
      <c r="C123" s="54"/>
      <c r="D123" s="55"/>
      <c r="E123" s="395">
        <v>5</v>
      </c>
      <c r="F123" s="678"/>
    </row>
    <row r="124" spans="1:7" s="58" customFormat="1" ht="19.5" customHeight="1" thickBot="1" thickTop="1">
      <c r="A124" s="64">
        <v>2016</v>
      </c>
      <c r="B124" s="65"/>
      <c r="C124" s="65"/>
      <c r="D124" s="66"/>
      <c r="E124" s="116">
        <v>40909</v>
      </c>
      <c r="F124" s="677"/>
      <c r="G124" s="679"/>
    </row>
    <row r="125" spans="1:6" s="58" customFormat="1" ht="19.5" customHeight="1" thickBot="1" thickTop="1">
      <c r="A125" s="70"/>
      <c r="B125" s="67" t="s">
        <v>30</v>
      </c>
      <c r="C125" s="68"/>
      <c r="D125" s="69"/>
      <c r="E125" s="124">
        <v>5</v>
      </c>
      <c r="F125" s="676"/>
    </row>
    <row r="126" ht="13.5" thickTop="1"/>
  </sheetData>
  <sheetProtection formatCells="0" formatColumns="0" formatRows="0"/>
  <mergeCells count="2">
    <mergeCell ref="A37:D37"/>
    <mergeCell ref="A113:D11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Városi Könyvtár költségvetése&amp;R&amp;"Times New Roman,Normál"&amp;11 2/5. sz.melléklet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90.375" style="187" customWidth="1"/>
    <col min="2" max="2" width="25.00390625" style="187" bestFit="1" customWidth="1"/>
    <col min="3" max="16384" width="9.125" style="187" customWidth="1"/>
  </cols>
  <sheetData>
    <row r="1" ht="13.5" thickBot="1">
      <c r="B1" s="394" t="s">
        <v>138</v>
      </c>
    </row>
    <row r="2" spans="1:2" ht="21.75" customHeight="1">
      <c r="A2" s="188" t="s">
        <v>59</v>
      </c>
      <c r="B2" s="393" t="s">
        <v>60</v>
      </c>
    </row>
    <row r="3" spans="1:2" ht="15.75" customHeight="1">
      <c r="A3" s="390" t="s">
        <v>506</v>
      </c>
      <c r="B3" s="392" t="s">
        <v>505</v>
      </c>
    </row>
    <row r="4" spans="1:2" ht="18" customHeight="1">
      <c r="A4" s="369" t="s">
        <v>137</v>
      </c>
      <c r="B4" s="370">
        <v>103737000</v>
      </c>
    </row>
    <row r="5" spans="1:2" ht="18" customHeight="1">
      <c r="A5" s="189" t="s">
        <v>139</v>
      </c>
      <c r="B5" s="370">
        <v>21623375</v>
      </c>
    </row>
    <row r="6" spans="1:2" ht="18" customHeight="1">
      <c r="A6" s="189" t="s">
        <v>140</v>
      </c>
      <c r="B6" s="370">
        <v>40646105</v>
      </c>
    </row>
    <row r="7" spans="1:2" ht="18" customHeight="1">
      <c r="A7" s="189" t="s">
        <v>469</v>
      </c>
      <c r="B7" s="370">
        <v>0</v>
      </c>
    </row>
    <row r="8" spans="1:2" ht="18" customHeight="1">
      <c r="A8" s="189" t="s">
        <v>149</v>
      </c>
      <c r="B8" s="370">
        <v>316200</v>
      </c>
    </row>
    <row r="9" spans="1:2" ht="18" customHeight="1">
      <c r="A9" s="189" t="s">
        <v>527</v>
      </c>
      <c r="B9" s="370">
        <v>347343</v>
      </c>
    </row>
    <row r="10" spans="1:2" ht="18" customHeight="1">
      <c r="A10" s="189" t="s">
        <v>141</v>
      </c>
      <c r="B10" s="370">
        <v>0</v>
      </c>
    </row>
    <row r="11" spans="1:2" s="191" customFormat="1" ht="18" customHeight="1">
      <c r="A11" s="190" t="s">
        <v>142</v>
      </c>
      <c r="B11" s="371">
        <f>SUM(B4:B10)</f>
        <v>166670023</v>
      </c>
    </row>
    <row r="12" spans="1:2" ht="18" customHeight="1">
      <c r="A12" s="189" t="s">
        <v>135</v>
      </c>
      <c r="B12" s="370">
        <f>41356800+15600000+2872000+20965600+7800000+1436000+511000+35000</f>
        <v>90576400</v>
      </c>
    </row>
    <row r="13" spans="1:2" ht="18" customHeight="1">
      <c r="A13" s="189" t="s">
        <v>136</v>
      </c>
      <c r="B13" s="370">
        <f>8426667+4346667</f>
        <v>12773334</v>
      </c>
    </row>
    <row r="14" spans="1:2" ht="18" customHeight="1">
      <c r="A14" s="391" t="s">
        <v>528</v>
      </c>
      <c r="B14" s="370">
        <v>6155500</v>
      </c>
    </row>
    <row r="15" spans="1:2" ht="18" customHeight="1">
      <c r="A15" s="391" t="s">
        <v>529</v>
      </c>
      <c r="B15" s="370">
        <f>768000+1056000</f>
        <v>1824000</v>
      </c>
    </row>
    <row r="16" spans="1:2" s="191" customFormat="1" ht="18" customHeight="1">
      <c r="A16" s="190" t="s">
        <v>143</v>
      </c>
      <c r="B16" s="371">
        <f>SUM(B12:B15)</f>
        <v>111329234</v>
      </c>
    </row>
    <row r="17" spans="1:2" ht="18" customHeight="1">
      <c r="A17" s="189" t="s">
        <v>470</v>
      </c>
      <c r="B17" s="370">
        <v>21297469</v>
      </c>
    </row>
    <row r="18" spans="1:2" ht="18" customHeight="1">
      <c r="A18" s="189" t="s">
        <v>530</v>
      </c>
      <c r="B18" s="370">
        <f>22913280+30505088+2303500</f>
        <v>55721868</v>
      </c>
    </row>
    <row r="19" spans="1:2" ht="18" customHeight="1">
      <c r="A19" s="189" t="s">
        <v>144</v>
      </c>
      <c r="B19" s="370">
        <f>3000000+26100000+10241600+10440000+3270000+12352500+518805</f>
        <v>65922905</v>
      </c>
    </row>
    <row r="20" spans="1:2" s="191" customFormat="1" ht="18" customHeight="1">
      <c r="A20" s="190" t="s">
        <v>145</v>
      </c>
      <c r="B20" s="371">
        <f>SUM(B17:B19)</f>
        <v>142942242</v>
      </c>
    </row>
    <row r="21" spans="1:2" s="191" customFormat="1" ht="18" customHeight="1">
      <c r="A21" s="758" t="s">
        <v>533</v>
      </c>
      <c r="B21" s="759"/>
    </row>
    <row r="22" spans="1:2" s="378" customFormat="1" ht="18" customHeight="1">
      <c r="A22" s="379" t="s">
        <v>147</v>
      </c>
      <c r="B22" s="380">
        <v>7040640</v>
      </c>
    </row>
    <row r="23" spans="1:2" s="191" customFormat="1" ht="18" customHeight="1">
      <c r="A23" s="190" t="s">
        <v>148</v>
      </c>
      <c r="B23" s="371">
        <f>SUM(B22)</f>
        <v>7040640</v>
      </c>
    </row>
    <row r="24" spans="1:2" s="378" customFormat="1" ht="18" customHeight="1">
      <c r="A24" s="379" t="s">
        <v>531</v>
      </c>
      <c r="B24" s="380">
        <f>3000000+6996600</f>
        <v>9996600</v>
      </c>
    </row>
    <row r="25" spans="1:2" s="191" customFormat="1" ht="18" customHeight="1">
      <c r="A25" s="190" t="s">
        <v>532</v>
      </c>
      <c r="B25" s="371">
        <f>SUM(B24)</f>
        <v>9996600</v>
      </c>
    </row>
    <row r="26" spans="1:2" s="191" customFormat="1" ht="18" customHeight="1" thickBot="1">
      <c r="A26" s="192" t="s">
        <v>61</v>
      </c>
      <c r="B26" s="372">
        <f>B11+B16+B20+B23+B25</f>
        <v>437978739</v>
      </c>
    </row>
  </sheetData>
  <sheetProtection formatCells="0" formatColumns="0" formatRows="0" insertColumns="0" insertRows="0"/>
  <mergeCells count="1">
    <mergeCell ref="A21:B21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76" r:id="rId1"/>
  <headerFooter alignWithMargins="0">
    <oddHeader>&amp;CNormatív állami hozzájárulások&amp;R&amp;12 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Szitás Zoltán</cp:lastModifiedBy>
  <cp:lastPrinted>2017-02-17T09:32:46Z</cp:lastPrinted>
  <dcterms:created xsi:type="dcterms:W3CDTF">2003-01-31T08:37:19Z</dcterms:created>
  <dcterms:modified xsi:type="dcterms:W3CDTF">2017-02-17T09:47:11Z</dcterms:modified>
  <cp:category/>
  <cp:version/>
  <cp:contentType/>
  <cp:contentStatus/>
</cp:coreProperties>
</file>