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521" windowWidth="11160" windowHeight="6195" tabRatio="865" activeTab="3"/>
  </bookViews>
  <sheets>
    <sheet name="Bevételek Össz." sheetId="1" r:id="rId1"/>
    <sheet name="Kiadások Össz." sheetId="2" r:id="rId2"/>
    <sheet name="Önk bev." sheetId="3" r:id="rId3"/>
    <sheet name="Önk kiad." sheetId="4" r:id="rId4"/>
    <sheet name="PH" sheetId="5" r:id="rId5"/>
    <sheet name="Óvoda" sheetId="6" r:id="rId6"/>
    <sheet name="Humán Szolgáltató" sheetId="7" r:id="rId7"/>
    <sheet name="Könyvtár" sheetId="8" r:id="rId8"/>
    <sheet name="Áll.tám." sheetId="9" r:id="rId9"/>
    <sheet name="Felújítások" sheetId="10" r:id="rId10"/>
    <sheet name="Felhalm.kiad." sheetId="11" r:id="rId11"/>
    <sheet name="7)Pénzben és term." sheetId="12" r:id="rId12"/>
    <sheet name="Működési mérleg" sheetId="13" r:id="rId13"/>
    <sheet name="Felhalmozási mérleg" sheetId="14" r:id="rId14"/>
    <sheet name="létszám" sheetId="15" r:id="rId15"/>
    <sheet name="Többéves kihat.j.köt." sheetId="16" r:id="rId16"/>
    <sheet name="Hitelállomány" sheetId="17" r:id="rId17"/>
    <sheet name="Közvetett támogatás" sheetId="18" r:id="rId18"/>
    <sheet name="Unió" sheetId="19" r:id="rId19"/>
    <sheet name="gazd.szerv" sheetId="20" r:id="rId20"/>
    <sheet name="mérleg" sheetId="21" r:id="rId21"/>
    <sheet name="pénzforgalmi" sheetId="22" r:id="rId22"/>
    <sheet name="eredmény" sheetId="23" r:id="rId23"/>
    <sheet name="maradvány" sheetId="24" r:id="rId24"/>
    <sheet name="előir.felh.ütemterv" sheetId="25" r:id="rId25"/>
    <sheet name="vagyonkimutatás" sheetId="26" r:id="rId26"/>
  </sheets>
  <externalReferences>
    <externalReference r:id="rId29"/>
  </externalReferences>
  <definedNames>
    <definedName name="_xlnm.Print_Titles" localSheetId="10">'Felhalm.kiad.'!$1:$2</definedName>
    <definedName name="_xlnm.Print_Titles" localSheetId="14">'létszám'!$1:$2</definedName>
    <definedName name="_xlnm.Print_Area" localSheetId="15">'Többéves kihat.j.köt.'!$A$1:$I$15</definedName>
    <definedName name="Verzió" localSheetId="19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<sst xmlns="http://schemas.openxmlformats.org/spreadsheetml/2006/main" count="2175" uniqueCount="738">
  <si>
    <t>Eredeti</t>
  </si>
  <si>
    <t>Módosított</t>
  </si>
  <si>
    <t>Teljesítés</t>
  </si>
  <si>
    <t>Kötött felhasználású támogatás</t>
  </si>
  <si>
    <t>Egyéb költségvetési támogatás</t>
  </si>
  <si>
    <t>Bevételek összesen</t>
  </si>
  <si>
    <t>Előirányzat csoport száma</t>
  </si>
  <si>
    <t>Kiemelt előirányzat száma</t>
  </si>
  <si>
    <t>Előirányzat</t>
  </si>
  <si>
    <t>1.</t>
  </si>
  <si>
    <t>Működési bevételek</t>
  </si>
  <si>
    <t>2.</t>
  </si>
  <si>
    <t>3.</t>
  </si>
  <si>
    <t>Támogatások</t>
  </si>
  <si>
    <t>4.</t>
  </si>
  <si>
    <t>5.</t>
  </si>
  <si>
    <t>6.</t>
  </si>
  <si>
    <t>7.</t>
  </si>
  <si>
    <t>8.</t>
  </si>
  <si>
    <t>Felhalm. és tőke jell. bevételek.</t>
  </si>
  <si>
    <t>Elkülönített állami pénzalapoktól átvett</t>
  </si>
  <si>
    <t>Előirányzat-csoport, kiemelt előitányzat megnevezése</t>
  </si>
  <si>
    <t>Teljesítés a módosított százalékában</t>
  </si>
  <si>
    <t>Személyi juttatás</t>
  </si>
  <si>
    <t>Felhalmozási célú kiadások</t>
  </si>
  <si>
    <t>Beruházási kiadások</t>
  </si>
  <si>
    <t>Fejlesztési célú hitel visszafizetése</t>
  </si>
  <si>
    <t>Kiadások összesen</t>
  </si>
  <si>
    <t>Ebből:</t>
  </si>
  <si>
    <t>Közalkalmazott</t>
  </si>
  <si>
    <t>9.</t>
  </si>
  <si>
    <t>Köztisztviselő</t>
  </si>
  <si>
    <t>Munka törvénykönyve hatálya alá tartozó</t>
  </si>
  <si>
    <t>Polgármester</t>
  </si>
  <si>
    <t>Alpolgármester</t>
  </si>
  <si>
    <t>Civil szervezetek</t>
  </si>
  <si>
    <t>Kalocsa Róza Kht.</t>
  </si>
  <si>
    <t>Sport</t>
  </si>
  <si>
    <t>Humán Szolgáltató Központ</t>
  </si>
  <si>
    <t>1.cím Polgármesteri Hivatal</t>
  </si>
  <si>
    <t>Városi Könyvtár</t>
  </si>
  <si>
    <t xml:space="preserve">Létszámkeret </t>
  </si>
  <si>
    <t>Önkormányzati képviselők</t>
  </si>
  <si>
    <t>BURSA</t>
  </si>
  <si>
    <t>Költségvetési bevételek összesen</t>
  </si>
  <si>
    <t>Költségvetési kiadások összesen</t>
  </si>
  <si>
    <t>KIADÁSOK</t>
  </si>
  <si>
    <t>BEVÉTELEK</t>
  </si>
  <si>
    <t>Finanszírozási kiadások</t>
  </si>
  <si>
    <t>Fejlesztési célú hitel visszafizetése, kötvénybeváltás</t>
  </si>
  <si>
    <t>Sorszám</t>
  </si>
  <si>
    <t>Felújítási cél megnevezése</t>
  </si>
  <si>
    <t>Érintett cím</t>
  </si>
  <si>
    <t>Cím száma, neve</t>
  </si>
  <si>
    <t>Összesen</t>
  </si>
  <si>
    <t>Sor-sz</t>
  </si>
  <si>
    <t>Cím</t>
  </si>
  <si>
    <t>Cím státusza</t>
  </si>
  <si>
    <t>Bevétel jogcímei</t>
  </si>
  <si>
    <t>Állami támogatási összeg</t>
  </si>
  <si>
    <t>Összes támogatás</t>
  </si>
  <si>
    <t>Sor-       szám</t>
  </si>
  <si>
    <t>Kötelezettség jogcíme</t>
  </si>
  <si>
    <t>Kötelezettség vállalás éve</t>
  </si>
  <si>
    <t>Lejárat</t>
  </si>
  <si>
    <t xml:space="preserve"> </t>
  </si>
  <si>
    <t>összesen</t>
  </si>
  <si>
    <t>Felvétel éve</t>
  </si>
  <si>
    <t>Lejárat éve</t>
  </si>
  <si>
    <t xml:space="preserve">Működési célú </t>
  </si>
  <si>
    <t>Fejlesztési célú</t>
  </si>
  <si>
    <t xml:space="preserve">Pénzbeni és természetbeni szociális ellátások </t>
  </si>
  <si>
    <t>Visszaigényelhető %</t>
  </si>
  <si>
    <t>Visszaigényelhető</t>
  </si>
  <si>
    <t>Eredeti Önkorm. önrész</t>
  </si>
  <si>
    <t>Törvény szerint kötelezően ellátandó feladatok</t>
  </si>
  <si>
    <t>Törvény szerint kötelezően ellátandó feladatok össz.</t>
  </si>
  <si>
    <t>Önkormányzati rendelet alapján adható támogatások</t>
  </si>
  <si>
    <t>Önkormányzati rendelet alapján adható támogatások össz.</t>
  </si>
  <si>
    <t>B e v é t e l e k</t>
  </si>
  <si>
    <t>K i a d á s o k</t>
  </si>
  <si>
    <t>Kiemelt előirányzat megnevezése</t>
  </si>
  <si>
    <t>Tárgyi eszköz, immat.j.értékesítés</t>
  </si>
  <si>
    <t>Pü.befektetések bevételei</t>
  </si>
  <si>
    <t>Felújítási kiadások</t>
  </si>
  <si>
    <t>Felh.c.pe.átvétel</t>
  </si>
  <si>
    <t>Felh.c.pe.átadás</t>
  </si>
  <si>
    <t>Fejlesztési hitel visszafizetés</t>
  </si>
  <si>
    <t>Fejlesztési hitel kamat</t>
  </si>
  <si>
    <t>Előző évi felhalm. Célú pm. Igényvevétele</t>
  </si>
  <si>
    <t>Fejlesztési c. hiány</t>
  </si>
  <si>
    <t>Önk.költségvetési támogatása</t>
  </si>
  <si>
    <t>Dologi kiadás</t>
  </si>
  <si>
    <t>Elkülönített áll.pénzalapoktól átvett pe.</t>
  </si>
  <si>
    <t>Műk.c.pe.átadás</t>
  </si>
  <si>
    <t>OEP-től átvett</t>
  </si>
  <si>
    <t>Ellátottak pénzbeli juttatásai</t>
  </si>
  <si>
    <t>Előző évi műk.c.pénzmaradvány</t>
  </si>
  <si>
    <t>Tartalék</t>
  </si>
  <si>
    <t>Hiány</t>
  </si>
  <si>
    <t>Többlet</t>
  </si>
  <si>
    <t>Bevételi jogcím</t>
  </si>
  <si>
    <t>Adott kedvezmény</t>
  </si>
  <si>
    <t>Ellátottak térítési díjának, illetve kártérítésésnek méltányossági alapon történő elengedésének összege</t>
  </si>
  <si>
    <t>Lakosság részére lakásépítéshez, lakásfelújításhoz nyújtott kölcsönök elengedésének összege</t>
  </si>
  <si>
    <t>Egyéb nyújtott kedvezmény vagy kölcsön elengedésének összege</t>
  </si>
  <si>
    <t>Helyi adónál, gépjárműadónál biztosított kedvezmény, mentesség összege adónemenként</t>
  </si>
  <si>
    <t>Építményadó</t>
  </si>
  <si>
    <t>Helyi iparűzési adó</t>
  </si>
  <si>
    <t>Helyiségek, eszközök hasznosításából származó bevételből nyújtott kedvezmény, mentesség összege</t>
  </si>
  <si>
    <t>Közhatalmi bevételek</t>
  </si>
  <si>
    <t>Igazgatási szolgáltatási díj, bírság</t>
  </si>
  <si>
    <t>Működési kiadások</t>
  </si>
  <si>
    <t>Hunyadi Gimn. bérlet</t>
  </si>
  <si>
    <t>Víz</t>
  </si>
  <si>
    <t>Regionális hulladékkezelő DAREH</t>
  </si>
  <si>
    <t>Irányító szervtől kapott támogatás</t>
  </si>
  <si>
    <t>Óvoda</t>
  </si>
  <si>
    <t>Egyházak</t>
  </si>
  <si>
    <t>Mezőkovácsházi Polgárőr Egyesület</t>
  </si>
  <si>
    <t>Kezességvállalások</t>
  </si>
  <si>
    <t>támogatási kölcsön nyújtás</t>
  </si>
  <si>
    <t>Munkaadókat terhelő járulék és szoc.hj</t>
  </si>
  <si>
    <t>Négy Évszak Óvoda és Bölcsőde</t>
  </si>
  <si>
    <t>Köztemetés</t>
  </si>
  <si>
    <t>EU önerő</t>
  </si>
  <si>
    <t>2013. évi előirányzat</t>
  </si>
  <si>
    <t>Óvodapedagógusok, és a nevelő munkát segítők bértámogatása</t>
  </si>
  <si>
    <t>Óvodaműködtetési támogatás</t>
  </si>
  <si>
    <t>Önkormányzati hivatal működésének támogatása</t>
  </si>
  <si>
    <t>forint</t>
  </si>
  <si>
    <t>Település üzemeltetéshez kapcsolódó feladatellátás támogatása</t>
  </si>
  <si>
    <t>Beszámítás</t>
  </si>
  <si>
    <t>Egyéb kötelező önkormányzati feladatok támogatása</t>
  </si>
  <si>
    <t>Helyi önkormányzatok működésének általános támogatása</t>
  </si>
  <si>
    <t>Települési önkormányzatok egyes köznevelési és gyermekétkeztetési feladatainak támogatása</t>
  </si>
  <si>
    <t>Egyes szociális és gyermekjóléti feladatok támogatása</t>
  </si>
  <si>
    <t>Települési önkormányzatok szociális és gyermekjóléti feladatainak támogatása</t>
  </si>
  <si>
    <t>Könyvtári, közművelődési és múzeumi feladatok támogatása</t>
  </si>
  <si>
    <t>Települési önkormányzatok kulturális feladatainak támogatása</t>
  </si>
  <si>
    <t>Üdülőhelyi feladatok támogatása</t>
  </si>
  <si>
    <t>Működési célú hitelek, kötvény visszafizetése</t>
  </si>
  <si>
    <t>1.cím Önkormányzat</t>
  </si>
  <si>
    <t>Felh.c.pe.átvétel, támogatások visszatérülése</t>
  </si>
  <si>
    <t>Működési támogatás</t>
  </si>
  <si>
    <t xml:space="preserve"> - Ebből működőképesség megőrzéséhez adható tám.</t>
  </si>
  <si>
    <t>Felhalmozási támogatás</t>
  </si>
  <si>
    <t>Maradvány műk.c.igénybevétel</t>
  </si>
  <si>
    <t>Műk.c.hitel felvétel</t>
  </si>
  <si>
    <t>Felhalmozási célú finanszírozási bevétel</t>
  </si>
  <si>
    <t>Működési célú finanszírozási bevétel</t>
  </si>
  <si>
    <t>Maradvány felh.c. igénybevétel</t>
  </si>
  <si>
    <t>Felh.c.hitel felvétel</t>
  </si>
  <si>
    <t>Függő, átfutó, kiegyenlítő bevétel</t>
  </si>
  <si>
    <t>Átengedett közhatalmi bevételek</t>
  </si>
  <si>
    <t>Bírságbevétel</t>
  </si>
  <si>
    <t>Felhalmozási bevételek.</t>
  </si>
  <si>
    <t xml:space="preserve"> - Ebből műk.c.kamat</t>
  </si>
  <si>
    <t xml:space="preserve"> - Ebből felh.c.kamat</t>
  </si>
  <si>
    <t>Strand</t>
  </si>
  <si>
    <t>Irányítószervi támogatás</t>
  </si>
  <si>
    <t>Működési</t>
  </si>
  <si>
    <t xml:space="preserve">Felhalmozási  </t>
  </si>
  <si>
    <t>Függő, átfutó, kiegyenlítő kiadás</t>
  </si>
  <si>
    <t>10.</t>
  </si>
  <si>
    <t>K1. Személyi jell. juttatások</t>
  </si>
  <si>
    <t>K2. Munkaadókat terhelő járulékok és szoc.hozzájár.adó</t>
  </si>
  <si>
    <t>K3. Dologi jellegű kiadások</t>
  </si>
  <si>
    <t>K4. Ellátottak juttatása</t>
  </si>
  <si>
    <t>K5. Támogatásértékű műk.kiadás</t>
  </si>
  <si>
    <t>K5. Működési célú pénzeszköz átadás áht-n kívül</t>
  </si>
  <si>
    <t>K6. Beruházás</t>
  </si>
  <si>
    <t>K7. Felújítás</t>
  </si>
  <si>
    <t>K8. Támogatásértékű felhalmozási kiadások összesen</t>
  </si>
  <si>
    <t>B1. Támogatásértékű működési bevétel</t>
  </si>
  <si>
    <t>B3. Közhatalmi bevételek</t>
  </si>
  <si>
    <t>B4. Működési bevételek</t>
  </si>
  <si>
    <t>B6. Működési célú átvétel áht-n kívül</t>
  </si>
  <si>
    <t>B5. Tárgyi eszköz, föld ért.</t>
  </si>
  <si>
    <t>B5. Pénzügyi befektetések bevétele</t>
  </si>
  <si>
    <t>B5. Önkormányzatok sajátos felhalmozási és tőke bevételei</t>
  </si>
  <si>
    <t>Önk.költségvetési támogatása műk.</t>
  </si>
  <si>
    <t>Önk.költségvetési támogatása felh</t>
  </si>
  <si>
    <t>B2. Felh.c.pénzeszköz átvétel áht.-n belül</t>
  </si>
  <si>
    <t>B7. Felh.c.pénzeszköz átvétel áht.-n kívül</t>
  </si>
  <si>
    <t>Egyéb működési célú pénzeszköz átvétel áht-n belül</t>
  </si>
  <si>
    <t>Vagyoni típusú adók (ép.,ip.)</t>
  </si>
  <si>
    <t>B8. Finanszírozási bevételek</t>
  </si>
  <si>
    <t>Gyermektartásdíj visszafizetés</t>
  </si>
  <si>
    <t>Elvonások, befizetések</t>
  </si>
  <si>
    <t xml:space="preserve">Működési bevétel </t>
  </si>
  <si>
    <t>Helyi önk.által nyújtott egyéb ellátás</t>
  </si>
  <si>
    <t>Mindösszesen:</t>
  </si>
  <si>
    <t>Támogatásértékű működési kiadás</t>
  </si>
  <si>
    <t>Személyi juttatások</t>
  </si>
  <si>
    <t>Megnevezés</t>
  </si>
  <si>
    <t>Egyenleg</t>
  </si>
  <si>
    <t>Kiadás</t>
  </si>
  <si>
    <t>Bevétel</t>
  </si>
  <si>
    <t>Nyitó</t>
  </si>
  <si>
    <t>Összesen:</t>
  </si>
  <si>
    <t>Általános tartalék</t>
  </si>
  <si>
    <t>Finanszírozási kiadás</t>
  </si>
  <si>
    <t>Kölcsönnyújtás</t>
  </si>
  <si>
    <t>Felh.c.pénzeszköz átadás</t>
  </si>
  <si>
    <t>Beruházás</t>
  </si>
  <si>
    <t>Felújítás</t>
  </si>
  <si>
    <t>Műk.c. pénzeszköz átadás</t>
  </si>
  <si>
    <t>Dologi kiadások</t>
  </si>
  <si>
    <t>Munkaadókat terhelő járulékok, szoc.hj. adó</t>
  </si>
  <si>
    <t>december</t>
  </si>
  <si>
    <t>november</t>
  </si>
  <si>
    <t>október</t>
  </si>
  <si>
    <t>szeptem.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</si>
  <si>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</si>
  <si>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</si>
  <si>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</si>
  <si>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</si>
  <si>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</si>
  <si>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</si>
  <si>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</si>
  <si>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</si>
  <si>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Kiadások:</t>
  </si>
  <si>
    <t>Hitel igénybevétel</t>
  </si>
  <si>
    <t>Pénzmaradvány igénybevétel</t>
  </si>
  <si>
    <t>Felhalmozási és tőke jellegű bevételek</t>
  </si>
  <si>
    <t>Műk.c.átvett pénzeszközök áht-n kívül</t>
  </si>
  <si>
    <t>Támogatásértékű működési bevétel</t>
  </si>
  <si>
    <t>Bevételek:</t>
  </si>
  <si>
    <t>Mezőkovácsháza Város Önkormányzata</t>
  </si>
  <si>
    <t>Önkormányzati támogatás összege</t>
  </si>
  <si>
    <t>Támogatott gazdasági társaság</t>
  </si>
  <si>
    <t>Projekt megnevezése</t>
  </si>
  <si>
    <t>Európai Uniós támogatással megvalósuló projekthez történő hozzájárulás</t>
  </si>
  <si>
    <t>Programok bevételei</t>
  </si>
  <si>
    <t>Programok kiadásai</t>
  </si>
  <si>
    <t>Programok megnevezése</t>
  </si>
  <si>
    <t>Gépkocsivezető</t>
  </si>
  <si>
    <t>Takarító</t>
  </si>
  <si>
    <t>Aljegyző</t>
  </si>
  <si>
    <t>Jegyző</t>
  </si>
  <si>
    <t>Könyvtáros</t>
  </si>
  <si>
    <t>Szoc. étkeztetés</t>
  </si>
  <si>
    <t>Személyi segítő</t>
  </si>
  <si>
    <t>Támogató szolgálat szakmai vezető</t>
  </si>
  <si>
    <t>Gondozó</t>
  </si>
  <si>
    <t>Családsegítő</t>
  </si>
  <si>
    <t>Gondozónő-házi segítségnyújtás</t>
  </si>
  <si>
    <t>Védőnő</t>
  </si>
  <si>
    <t>takarító</t>
  </si>
  <si>
    <t>gondozónő</t>
  </si>
  <si>
    <t>Bölcsődei szakmai vezető</t>
  </si>
  <si>
    <t>Óvodatitkár</t>
  </si>
  <si>
    <t>Dajka</t>
  </si>
  <si>
    <t>Óvónő</t>
  </si>
  <si>
    <t>álláshely</t>
  </si>
  <si>
    <t>hatálya alá tartozó</t>
  </si>
  <si>
    <t>Egyéb foglalkoztatás</t>
  </si>
  <si>
    <t>Munka törvénykönyv</t>
  </si>
  <si>
    <t>Közalkalmazotti</t>
  </si>
  <si>
    <t>Polgármesteri Hivatal</t>
  </si>
  <si>
    <t>Kerékpárút felújítás</t>
  </si>
  <si>
    <t>Mezőkovácsháza Város Önkormányzata összesen</t>
  </si>
  <si>
    <t>I. Mezőkovácsháza Város Önkormányzata</t>
  </si>
  <si>
    <t>I. Mezőkovácsházi Polgármesteri Hivatal</t>
  </si>
  <si>
    <t>Mezőkovácsházi Városi Könyvtár</t>
  </si>
  <si>
    <t>Mezőkovácsházi Humán Szolgáltató Központ</t>
  </si>
  <si>
    <t>Mezőkovácsházi Négy Évszak Óvoda és Bölcsőde</t>
  </si>
  <si>
    <t>Pedagógiai asszisztens</t>
  </si>
  <si>
    <t>Intézményvezető</t>
  </si>
  <si>
    <t>Könyvtáros-informatikus</t>
  </si>
  <si>
    <t>Képviselők</t>
  </si>
  <si>
    <t>közfoglalkoztatás</t>
  </si>
  <si>
    <t>Ellátottak juttatása</t>
  </si>
  <si>
    <t xml:space="preserve">Önk.költségvetési támogatása </t>
  </si>
  <si>
    <t>KLIK, drogprevenció</t>
  </si>
  <si>
    <t>Műk.c.hitelfelvétel</t>
  </si>
  <si>
    <t>Önk.felhalmozási költségvetési támogatása</t>
  </si>
  <si>
    <t>Hitel állomány január 1-jén</t>
  </si>
  <si>
    <t>Elvonások és befizetések</t>
  </si>
  <si>
    <t>K5. Maradvány, tartalék</t>
  </si>
  <si>
    <t>Beruházási célú hiteltörlesztés összesen</t>
  </si>
  <si>
    <t>Vagyoni típusú adók (ép.)</t>
  </si>
  <si>
    <t>Önkormányzat</t>
  </si>
  <si>
    <t>KLIK</t>
  </si>
  <si>
    <t>MTE</t>
  </si>
  <si>
    <t>RNÖ</t>
  </si>
  <si>
    <t>Műk.c. hitel visszafizetés</t>
  </si>
  <si>
    <t>Lakott külterülettel kapcsolatos feladat támogatása</t>
  </si>
  <si>
    <t>Szociális feladatok egyéb támogatása</t>
  </si>
  <si>
    <t>Konyha</t>
  </si>
  <si>
    <t>Fogorvos</t>
  </si>
  <si>
    <t>Fogászati aszisztens</t>
  </si>
  <si>
    <t>EFI iroda adminisztrátor</t>
  </si>
  <si>
    <t>Önkormányzati közmunka programok</t>
  </si>
  <si>
    <t>Idősek Klubja szakmai vezető</t>
  </si>
  <si>
    <t>Konyha tető</t>
  </si>
  <si>
    <t>Kerékpárút</t>
  </si>
  <si>
    <t>Konyha tetőszigetelés</t>
  </si>
  <si>
    <t>Önkormányzati lakhatással kapcsolatos támogatás</t>
  </si>
  <si>
    <t>Szociális ellátások összesen</t>
  </si>
  <si>
    <t>Műk.c.átvett áht-n belül</t>
  </si>
  <si>
    <t>Műk.c.átvett áht-n kívül</t>
  </si>
  <si>
    <t>Társulás által fenntartott óvodákba bejáró gyermekek utazásának támogatása</t>
  </si>
  <si>
    <t>Kiegészítő támogatás az óvodapedagógusok minősítéséből adódó többletkiadásokhoz</t>
  </si>
  <si>
    <t>Gyermekétkeztetés támogatása</t>
  </si>
  <si>
    <t>IX. melléklet alapján önkormányzatot megillető támogatások</t>
  </si>
  <si>
    <t>fűtő-karbantartó</t>
  </si>
  <si>
    <t>Gyermekjóléti központ</t>
  </si>
  <si>
    <t>szakács</t>
  </si>
  <si>
    <t>hentes</t>
  </si>
  <si>
    <t>konyhalány</t>
  </si>
  <si>
    <t>adminisztrátor</t>
  </si>
  <si>
    <t>gépkocsivezető</t>
  </si>
  <si>
    <t>Ebből működési</t>
  </si>
  <si>
    <t>Ebből felhalmozási</t>
  </si>
  <si>
    <t>EFI pályázat visszafizetés</t>
  </si>
  <si>
    <t>Áht-n belüli megelőlegezés visszafizetés</t>
  </si>
  <si>
    <t>Áht-n belüli megelőlegezés</t>
  </si>
  <si>
    <t>(5+….+8)</t>
  </si>
  <si>
    <t>Ipari park</t>
  </si>
  <si>
    <t>Településgazdálkodási Kft. Vtér.támogatás</t>
  </si>
  <si>
    <t>Településgazdálkodási Kft. városüzemeltetési feladatok</t>
  </si>
  <si>
    <t>Gépkocsivezető, fűtő, karbantartó</t>
  </si>
  <si>
    <t>konyha - élelmezésvezető</t>
  </si>
  <si>
    <t>kistérségi koordinátor</t>
  </si>
  <si>
    <t>11.</t>
  </si>
  <si>
    <t>Medifontana Bt. Kölcsön v.tér.</t>
  </si>
  <si>
    <t>12.</t>
  </si>
  <si>
    <t>Motoros Egyesület támogatás</t>
  </si>
  <si>
    <t>13.</t>
  </si>
  <si>
    <t>14.</t>
  </si>
  <si>
    <t>15.</t>
  </si>
  <si>
    <t>Gyulai Közüzemi Nonprofit Kft.</t>
  </si>
  <si>
    <t>Hitelműveletek</t>
  </si>
  <si>
    <t>16.</t>
  </si>
  <si>
    <t>17.</t>
  </si>
  <si>
    <t>18.</t>
  </si>
  <si>
    <t>19.</t>
  </si>
  <si>
    <t>20.</t>
  </si>
  <si>
    <t>21.</t>
  </si>
  <si>
    <t>2018. évi előirányzat</t>
  </si>
  <si>
    <t>2018. évi eredeti</t>
  </si>
  <si>
    <t>2018. évi előirányzat összege</t>
  </si>
  <si>
    <t>2018. évi Felhalmozási kiadás megnevezése</t>
  </si>
  <si>
    <t>2018. évi előirányzatok</t>
  </si>
  <si>
    <t>2018. év</t>
  </si>
  <si>
    <t>Lakosságszám 2017. jan. 1-jén: 6043 fő</t>
  </si>
  <si>
    <t>Polgármesteri illetmény támogatása</t>
  </si>
  <si>
    <t>Bölcsőde támogatása</t>
  </si>
  <si>
    <t>Könyvtár</t>
  </si>
  <si>
    <t>Kerékpártároló</t>
  </si>
  <si>
    <t>Tetőszigetelés</t>
  </si>
  <si>
    <t>Járdafelújítás</t>
  </si>
  <si>
    <t>Hivatal elektromos hálózat</t>
  </si>
  <si>
    <t>Hivatal</t>
  </si>
  <si>
    <t>Vízmű</t>
  </si>
  <si>
    <t>Kossuth u. útfelújítás</t>
  </si>
  <si>
    <t>Játszótér</t>
  </si>
  <si>
    <t>Táncsics u. 28. rendelő</t>
  </si>
  <si>
    <t>Könyvtár energetika</t>
  </si>
  <si>
    <t>HSZK</t>
  </si>
  <si>
    <t>Bölcsőde villámvédelem</t>
  </si>
  <si>
    <t>Tel.Arculati Kézikönyv, HÉSZ, alaptérkép</t>
  </si>
  <si>
    <t>Informatikai fejlesztés</t>
  </si>
  <si>
    <t>Tehetségpont</t>
  </si>
  <si>
    <t>beruházás</t>
  </si>
  <si>
    <t>Tehetségpont Dél-Békés</t>
  </si>
  <si>
    <t>ASP csatlakozás informatikai eszközök</t>
  </si>
  <si>
    <t>Táncsics u. 28. rendelő eszközök</t>
  </si>
  <si>
    <t>Idősek nappali ellátása</t>
  </si>
  <si>
    <t>Paktum pályázat eszközök</t>
  </si>
  <si>
    <t>Vis Medica Kft. Fejlesztési átadás</t>
  </si>
  <si>
    <t>felh.c.átadás</t>
  </si>
  <si>
    <t>MTE fejl.átadás TAO pályázat</t>
  </si>
  <si>
    <t>2021-</t>
  </si>
  <si>
    <t>Útfelújítás (Deák-Móra-Kinizsi)</t>
  </si>
  <si>
    <t>Útfelújítás (Bem)</t>
  </si>
  <si>
    <t>Településgazdálkodási Kft.</t>
  </si>
  <si>
    <t>K6. Felhalmozási célú átadás áht-n kívül</t>
  </si>
  <si>
    <t>Termék, szolg. adói (ip.,gj.,if.)</t>
  </si>
  <si>
    <t>Egyéb közhatalmi bevételek (bírság,pótlék, ttd.)</t>
  </si>
  <si>
    <t>Városgondnokság</t>
  </si>
  <si>
    <t>MűvHáz székek</t>
  </si>
  <si>
    <t>Villamos hálózat felújítás</t>
  </si>
  <si>
    <t>Festés mázolás</t>
  </si>
  <si>
    <t>Parketta csiszolás</t>
  </si>
  <si>
    <t>Védőnői feladatok eszközei</t>
  </si>
  <si>
    <t>ÖNO kisértékű eszközök</t>
  </si>
  <si>
    <t>Konyha eszköz, gép</t>
  </si>
  <si>
    <t>Óvoda védőtakaró</t>
  </si>
  <si>
    <t>Bölcsőde kiságy</t>
  </si>
  <si>
    <t>EFOP 1.5.3-2016 HSZK fejlesztés</t>
  </si>
  <si>
    <t>TOP-5.1.2-15-BS1-2016-00008 Helyi fogl.együttm.</t>
  </si>
  <si>
    <t>KÖFOP-1.2.1-VEKOP-16-2017-01039 ASP csatlakozás</t>
  </si>
  <si>
    <t>TOP-5.2.1-15-BS1-2016-00011 Társadalmi egység erősítése</t>
  </si>
  <si>
    <t>TOP-4.1.1-15-BS1-2016-00019 Háziorvosi rendelő felújítás</t>
  </si>
  <si>
    <t>TOP-4.2.1-15-BS1-2016-00026 Idősek nappali ellátása</t>
  </si>
  <si>
    <t>TOP-3.2.1-15-BS1-2016-00066 Könyvtár energetikai felújítása</t>
  </si>
  <si>
    <t>EFOP 1.1.1-15-2015-00001 megváltozott munkaképességűek foglalkoztatása</t>
  </si>
  <si>
    <t>TOP-3.1.1 Kerékpárút fejlesztés II. ütem</t>
  </si>
  <si>
    <t>takarító Önk.vagyon gazd.</t>
  </si>
  <si>
    <r>
      <t xml:space="preserve">Helyi sajátosság 00351 </t>
    </r>
    <r>
      <rPr>
        <sz val="12"/>
        <rFont val="Times New Roman"/>
        <family val="1"/>
      </rPr>
      <t>2017.12.01-2018.02.28 91 fő</t>
    </r>
  </si>
  <si>
    <r>
      <t xml:space="preserve">Közút 00352 </t>
    </r>
    <r>
      <rPr>
        <sz val="12"/>
        <rFont val="Times New Roman"/>
        <family val="1"/>
      </rPr>
      <t>2017.12.01-2018.02.28 45 fő</t>
    </r>
  </si>
  <si>
    <r>
      <t xml:space="preserve">Illegális hulladék 00350 </t>
    </r>
    <r>
      <rPr>
        <sz val="12"/>
        <rFont val="Times New Roman"/>
        <family val="1"/>
      </rPr>
      <t>2017.12.01-2018.02.28 45 fő</t>
    </r>
  </si>
  <si>
    <r>
      <t xml:space="preserve">Huzamosabb idejű foglalkoztatás 00736 </t>
    </r>
    <r>
      <rPr>
        <sz val="12"/>
        <rFont val="Times New Roman"/>
        <family val="1"/>
      </rPr>
      <t xml:space="preserve"> 2017.12.01-2018.01.31. 16 fő </t>
    </r>
  </si>
  <si>
    <r>
      <t xml:space="preserve">Mezőgazdaság 00349 </t>
    </r>
    <r>
      <rPr>
        <sz val="12"/>
        <rFont val="Times New Roman"/>
        <family val="1"/>
      </rPr>
      <t>2017.12.01-2018.02.28 45 fő</t>
    </r>
  </si>
  <si>
    <r>
      <t xml:space="preserve">Mezőgazdasági utak 00348  </t>
    </r>
    <r>
      <rPr>
        <sz val="12"/>
        <rFont val="Times New Roman"/>
        <family val="1"/>
      </rPr>
      <t>2017.12.01-2018.02.28 15 fő</t>
    </r>
  </si>
  <si>
    <r>
      <t xml:space="preserve">Hosszabb időtartamú 00723 </t>
    </r>
    <r>
      <rPr>
        <sz val="12"/>
        <rFont val="Times New Roman"/>
        <family val="1"/>
      </rPr>
      <t>2017.12.01-2018.02.28. 10 fő</t>
    </r>
  </si>
  <si>
    <r>
      <t xml:space="preserve">PILOT 2. 00669 </t>
    </r>
    <r>
      <rPr>
        <sz val="12"/>
        <rFont val="Times New Roman"/>
        <family val="1"/>
      </rPr>
      <t>2017.12.01-2018.02.28. 5 fő</t>
    </r>
  </si>
  <si>
    <r>
      <t xml:space="preserve">PILOT 1 00668 </t>
    </r>
    <r>
      <rPr>
        <sz val="12"/>
        <rFont val="Times New Roman"/>
        <family val="1"/>
      </rPr>
      <t>2017.12.01-2018.02.28. 5 fő</t>
    </r>
  </si>
  <si>
    <r>
      <t xml:space="preserve">Belterületi utak </t>
    </r>
    <r>
      <rPr>
        <sz val="12"/>
        <rFont val="Times New Roman"/>
        <family val="1"/>
      </rPr>
      <t>2018.03.01-2018.11.30 15 fő</t>
    </r>
  </si>
  <si>
    <r>
      <t xml:space="preserve">Belvízelvezetés </t>
    </r>
    <r>
      <rPr>
        <sz val="12"/>
        <rFont val="Times New Roman"/>
        <family val="1"/>
      </rPr>
      <t>2018.03.01-2018.11.30 15 fő</t>
    </r>
  </si>
  <si>
    <r>
      <t xml:space="preserve">Illegális hulladék </t>
    </r>
    <r>
      <rPr>
        <sz val="12"/>
        <rFont val="Times New Roman"/>
        <family val="1"/>
      </rPr>
      <t>2018.03.01-2018.11.30 15 fő</t>
    </r>
  </si>
  <si>
    <r>
      <t xml:space="preserve">Mezőgazdasági utak </t>
    </r>
    <r>
      <rPr>
        <sz val="12"/>
        <rFont val="Times New Roman"/>
        <family val="1"/>
      </rPr>
      <t>2018.03.01-2018.11.30 15 fő</t>
    </r>
  </si>
  <si>
    <r>
      <t xml:space="preserve">Helyi sajátosság </t>
    </r>
    <r>
      <rPr>
        <sz val="12"/>
        <rFont val="Times New Roman"/>
        <family val="1"/>
      </rPr>
      <t>2018.03.01-2018.11.30 45 fő</t>
    </r>
  </si>
  <si>
    <r>
      <t xml:space="preserve">Mezőgazdaság </t>
    </r>
    <r>
      <rPr>
        <sz val="12"/>
        <rFont val="Times New Roman"/>
        <family val="1"/>
      </rPr>
      <t>2018.03.01-2018.11.30 32 fő</t>
    </r>
  </si>
  <si>
    <t>Összes álláshely 2018. január 01-én</t>
  </si>
  <si>
    <t>2018. június 15-től 1 fő fűtő-karbantartó álláshely, és annak önkormányzati támogatása megszűnik.</t>
  </si>
  <si>
    <t>Közszolgálati ügykezelő</t>
  </si>
  <si>
    <t>2018. július 01-től 1 fő ügykezelő álláshely, és annak önkormányzati támogatása elvonásra kerül, megszűnik. 2018. március 01-től 1 fő takarító álláshely elvonásra kerül.
2017. július 01-től 5 fő köztisztviselő álláshely növekedés a gazdasági szervezet átszervezése miatt.</t>
  </si>
  <si>
    <t>gazdasági vezető</t>
  </si>
  <si>
    <t>A családsegítő szolgálatnál 1 fő üres álláshely 2018.03.01-től megszűnik. Házi segítségnyújtás feladatnál 0,5 fő üres álláshely 2018.03.01-től megszűnik. A konyha feladatnál 1 fő szakács álláhely, és annak önkormányzati támogatása 2018. május 15-től megszűnik. 1 fő gazdasági vezető álláshely 2018. április 14-én megszűnik.
A Gyermekjóléti Központnál 2018. szeptember 01-től 4 fő szociális iskolai munkás álláshely növekedés került engedélyezésre.</t>
  </si>
  <si>
    <t>TOP pályázatok közbeszerzésének többletköltsége</t>
  </si>
  <si>
    <t>Nappali szoc. Ellátás fejlesztés közbeszerzés többletktg.</t>
  </si>
  <si>
    <t>Háziorvosi rendelő fejlesztés közbeszerzés többletktg.</t>
  </si>
  <si>
    <t>Könyvtár korszerűsítés közbeszerzés többletktg.</t>
  </si>
  <si>
    <t>Inkubátorház fejlesztés közbeszerzés többletktg.</t>
  </si>
  <si>
    <t>Leromlott városi területek fejlesztése közbeszerzés többletktg.</t>
  </si>
  <si>
    <t>Orosházi Kórház</t>
  </si>
  <si>
    <t>Közfoglalkoztatás előző évi vifsszafizetés</t>
  </si>
  <si>
    <t>Fényfüzér (környezetvédelmi alap)</t>
  </si>
  <si>
    <t>Közfoglalkoztatás eszközbeszerzés</t>
  </si>
  <si>
    <t>Fogászati rendelő felújítás</t>
  </si>
  <si>
    <t>GINOP út a munkaerőpiacra</t>
  </si>
  <si>
    <t>22.</t>
  </si>
  <si>
    <t>Szekrény (érdekeltségnövelő tám.)</t>
  </si>
  <si>
    <t>Porszívó</t>
  </si>
  <si>
    <t>Bölcsőde eszközjegyzék</t>
  </si>
  <si>
    <t>23.</t>
  </si>
  <si>
    <t>24.</t>
  </si>
  <si>
    <t>25.</t>
  </si>
  <si>
    <t>A helyi önkormányzat tulajdonában lévő gazdálkodó szervezetek működéséből származó kötelezettségek, részesedések alakulása</t>
  </si>
  <si>
    <t>Gazdálkodó szervezet</t>
  </si>
  <si>
    <t>Részesedések állománya</t>
  </si>
  <si>
    <t>Működésből származó kötelezettség</t>
  </si>
  <si>
    <t>nyitó</t>
  </si>
  <si>
    <t>záró</t>
  </si>
  <si>
    <t>Kalocsa Róza Nonprofit Kft</t>
  </si>
  <si>
    <t>Mezőkovácsházi Településgazdálkodási Kft.</t>
  </si>
  <si>
    <t>Dél-Békési Jövőkép Nonprofit Kft.</t>
  </si>
  <si>
    <t>Gyulai Közüzemi Kft.</t>
  </si>
  <si>
    <t>EU Társadalmi Nonprofit Kft.</t>
  </si>
  <si>
    <t>Paprikakert TÉSZ Kft</t>
  </si>
  <si>
    <t>"Élet Útja" Mg. Szövetkezet</t>
  </si>
  <si>
    <t>"Napi Munka" Mg. Szövetkezet</t>
  </si>
  <si>
    <t>Csongrád Megyei Településtisztasági Nonprofit Kft.</t>
  </si>
  <si>
    <t>24. sz. melléklet</t>
  </si>
  <si>
    <t xml:space="preserve">Vagyonkimutatás az Önkormányzat és Intézményei saját vagyonának  adatai (eszköz és kötelezettségei) </t>
  </si>
  <si>
    <t>Eszközök megnevezése</t>
  </si>
  <si>
    <t>Forgalom-képtelen</t>
  </si>
  <si>
    <t>Korlátozottan forgalomképes</t>
  </si>
  <si>
    <t>Forgalomképes</t>
  </si>
  <si>
    <t>Mérlegérték</t>
  </si>
  <si>
    <t>Bruttó érték</t>
  </si>
  <si>
    <t>Immateriális javak</t>
  </si>
  <si>
    <t>"0"ra leírt használatban lévő immateriális javak</t>
  </si>
  <si>
    <t>Tárgyi eszközök ezen belül</t>
  </si>
  <si>
    <t>Ingatlanok és a kapcsolodó vagyoni értékű jogok</t>
  </si>
  <si>
    <t>"0"-ra leírt de használatban lévő ingatlanok</t>
  </si>
  <si>
    <t>"0"-ra leírt használaton kívüli ingatlanok</t>
  </si>
  <si>
    <t>Gépek berendezések és felszerelések</t>
  </si>
  <si>
    <t>"0"-ra leírt de használatban lévő gépek, berendezések és felszerelések</t>
  </si>
  <si>
    <t>Járművek</t>
  </si>
  <si>
    <t>"0"-ra leírt de használatban lévő járművek</t>
  </si>
  <si>
    <t>"0"-ra leírt használaton kívüli járművek</t>
  </si>
  <si>
    <t>Tenyészállatok</t>
  </si>
  <si>
    <t>Beruházások</t>
  </si>
  <si>
    <t>Felújítások</t>
  </si>
  <si>
    <t>Beruházásra adott előlegek</t>
  </si>
  <si>
    <t>Befektetett pénzügyi eszközök ezen belül</t>
  </si>
  <si>
    <t>Egyéb tartós részesedés</t>
  </si>
  <si>
    <t>Tartós hitelviszonyt megtestesítő értékpapír</t>
  </si>
  <si>
    <t>Hosszú lejáratú bankbetétek</t>
  </si>
  <si>
    <t>Üzemeltetésre, kezelésre átadott eszközök</t>
  </si>
  <si>
    <t>Koncesszióba adott eszközök</t>
  </si>
  <si>
    <t>Vagyonkezelésbe vett eszközök (Önkormányzat)</t>
  </si>
  <si>
    <t>Készletek</t>
  </si>
  <si>
    <t xml:space="preserve">Önkormányzat </t>
  </si>
  <si>
    <t>Követelések ezen belül</t>
  </si>
  <si>
    <t>Követelések</t>
  </si>
  <si>
    <t>Értékpapírok</t>
  </si>
  <si>
    <t>Pénzeszközök ezen belül</t>
  </si>
  <si>
    <t>Pénztárak</t>
  </si>
  <si>
    <t>Forintszámlák</t>
  </si>
  <si>
    <t>Egyéb sajátos elszámolások</t>
  </si>
  <si>
    <t>Aktív időbeli elhatárolások</t>
  </si>
  <si>
    <t>Saját tőke</t>
  </si>
  <si>
    <t>Költségvetési évben esedékes kötelezettségek</t>
  </si>
  <si>
    <t>Költségvetési évet követően esedékes kötelezettségek</t>
  </si>
  <si>
    <t>Kötelezettség jellegű sajátos elszámolások</t>
  </si>
  <si>
    <t>Passzív időbeli elhatárolások</t>
  </si>
  <si>
    <t>Közfoglalkoztatás előző évi visszafizetés</t>
  </si>
  <si>
    <t>GYVT utalványok visszafizetés</t>
  </si>
  <si>
    <t>NTP-HTTSZ-17 pályázat visszafizetés</t>
  </si>
  <si>
    <t>Társulásnak átadott belső ell.hj.</t>
  </si>
  <si>
    <t>Áht-n belüli megelőlegezés bevétele</t>
  </si>
  <si>
    <t>Előző évi elszámolásból származó bev.</t>
  </si>
  <si>
    <t>MTE felújítás</t>
  </si>
  <si>
    <t>Köztemető ravatalozó</t>
  </si>
  <si>
    <t>TOP-4.2.1-15-BS1 Idősek nappali ellátása</t>
  </si>
  <si>
    <t>TOP-1.4.1-16-BS1-2017-00022 2. sz. Óvoda</t>
  </si>
  <si>
    <t xml:space="preserve">TOP-3.2.1-16-BS1-2017-00066 Műv.Ház </t>
  </si>
  <si>
    <t>TOP-1.4.1-16-BS1-2017-00031 4.sz. Óvoda</t>
  </si>
  <si>
    <t>Ford Transit felújítás</t>
  </si>
  <si>
    <t>26.</t>
  </si>
  <si>
    <t>27.</t>
  </si>
  <si>
    <t>Deák,Móra,Kinizsi,Petőfi u. útfelújítás</t>
  </si>
  <si>
    <t>Eszközbeszerzés</t>
  </si>
  <si>
    <t>Védőnői Szolgálat bútor</t>
  </si>
  <si>
    <t>TOP-3.1.1-16-BS1-2017-00006 kerékpárút 1. ütem</t>
  </si>
  <si>
    <t>EFI iroda eszközbeszerzés</t>
  </si>
  <si>
    <t>Ipari terület eszközbeszerzés</t>
  </si>
  <si>
    <t>28.</t>
  </si>
  <si>
    <t>Játszótéri eszközök</t>
  </si>
  <si>
    <t>29.</t>
  </si>
  <si>
    <t>Kulturális rendezvnyek eszközei</t>
  </si>
  <si>
    <t>30.</t>
  </si>
  <si>
    <t>Üdülő eszköz beszerzés</t>
  </si>
  <si>
    <t>31.</t>
  </si>
  <si>
    <t>TOP-5.3.1-16-BS1-2017-00005 helyi identitások erősítése</t>
  </si>
  <si>
    <t>TOP-1.4.1-16-BS1-2017-00022 2. sz. Óvoda felújítás</t>
  </si>
  <si>
    <t>TOP-2.1.2-15-BS1-2016-00016 Zöld város kialakítása</t>
  </si>
  <si>
    <t>TOP-4.3.1-15-BS1-2016-00004 Leromlott városi területek rehab.</t>
  </si>
  <si>
    <t>TOP-1.1.2-16 Inkubátorház pályázat</t>
  </si>
  <si>
    <t>TOP-3.2.1-16-BS1-2017-00066 Művház energetikai felújítás</t>
  </si>
  <si>
    <t>TOP-1.4.1-16-BS1-2017-00031 4. sz. Óvoda felújítás</t>
  </si>
  <si>
    <t>EFOP 3.9.2-16-2017-00025 Humán kapacitás fejlesztése</t>
  </si>
  <si>
    <t>TOP-1.4.1-15-BS1 2. óvoda</t>
  </si>
  <si>
    <t>TOP-3.1.1-16-BS1-2017-00006 Kerékpárút 1. ütem</t>
  </si>
  <si>
    <t>(adatok forintban)</t>
  </si>
  <si>
    <t>2018. évi pénzeszköz változás</t>
  </si>
  <si>
    <t>önkormányzat</t>
  </si>
  <si>
    <t>Vagyonkezelésbe adott eszközök (Önkormányzat)</t>
  </si>
  <si>
    <t>Előző időszak</t>
  </si>
  <si>
    <t>Módosítások (+/-)</t>
  </si>
  <si>
    <t>Tárgy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</si>
  <si>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</si>
  <si>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</si>
  <si>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</si>
  <si>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</si>
  <si>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</si>
  <si>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</si>
  <si>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</si>
  <si>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</si>
  <si>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</si>
  <si>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</si>
  <si>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</si>
  <si>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</si>
  <si>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</si>
  <si>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</si>
  <si>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</si>
  <si>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</si>
  <si>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</si>
  <si>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B/I/5 Növendék-, hízó és egyéb állatok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</si>
  <si>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</si>
  <si>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</si>
  <si>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</si>
  <si>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</si>
  <si>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</si>
  <si>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</si>
  <si>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</si>
  <si>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</si>
  <si>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</si>
  <si>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</si>
  <si>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</si>
  <si>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</si>
  <si>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</si>
  <si>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</si>
  <si>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</si>
  <si>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</si>
  <si>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D/I/4f - ebből: költségvetési évben esedékes követelések kamatbevételekre és más nyereségjellegű bevételekre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</si>
  <si>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</si>
  <si>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</si>
  <si>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</si>
  <si>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</si>
  <si>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</si>
  <si>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</si>
  <si>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</si>
  <si>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</si>
  <si>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D/II/4 Költségvetési évet követően esedékes követelések működési bevételre (=D/II/4a+…+D/II/4i)</t>
  </si>
  <si>
    <t>D/II/4f - ebből: költségvetési évet követően esedékes követelések kamatbevételekre és más nyereségjellegű bevételekre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</si>
  <si>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</si>
  <si>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</si>
  <si>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</si>
  <si>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</si>
  <si>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</si>
  <si>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</si>
  <si>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</si>
  <si>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</si>
  <si>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</si>
  <si>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</si>
  <si>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</si>
  <si>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</si>
  <si>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</si>
  <si>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</si>
  <si>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</si>
  <si>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</si>
  <si>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</si>
  <si>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</si>
  <si>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</si>
  <si>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</si>
  <si>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</si>
  <si>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</si>
  <si>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</si>
  <si>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</si>
  <si>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</si>
  <si>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</si>
  <si>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H/I/7 Költségvetési évben esedékes kötelezettségek felújításokra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</si>
  <si>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</si>
  <si>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</si>
  <si>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</si>
  <si>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</si>
  <si>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</si>
  <si>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</si>
  <si>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</si>
  <si>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</si>
  <si>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</si>
  <si>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</si>
  <si>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</si>
  <si>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</si>
  <si>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</si>
  <si>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</si>
  <si>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</si>
  <si>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</si>
  <si>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</si>
  <si>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Eredeti előirányzat</t>
  </si>
  <si>
    <t>Módosított előirányzat</t>
  </si>
  <si>
    <t>Költségvetési kiadások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</si>
  <si>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</si>
  <si>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</si>
  <si>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</si>
  <si>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</si>
  <si>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</si>
  <si>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</si>
  <si>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</si>
  <si>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</si>
  <si>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</si>
  <si>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</si>
  <si>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</si>
  <si>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</si>
  <si>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(K911)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</si>
  <si>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</si>
  <si>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</si>
  <si>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</si>
  <si>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</si>
  <si>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Költségvetési bevételek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</si>
  <si>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</si>
  <si>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</si>
  <si>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</si>
  <si>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Felhalmozási célú támogatások államháztartáson belülről (B2)</t>
  </si>
  <si>
    <t>Jövedelemadók (B31)</t>
  </si>
  <si>
    <t>Vagyoni tipusú adók (B34)</t>
  </si>
  <si>
    <t>Értékesítési és forgalmi adók (B351)</t>
  </si>
  <si>
    <t>Gépjárműadók (B354)</t>
  </si>
  <si>
    <t>Egyéb áruhasználati és szolgáltatási adók (B355)</t>
  </si>
  <si>
    <t>Termékek és szolgáltatások adói (B35)</t>
  </si>
  <si>
    <t>Egyéb közhatalmi bevételek  (B36)</t>
  </si>
  <si>
    <t>Közhatalmi bevételek (B3)</t>
  </si>
  <si>
    <t>Működési bevételek (B4)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</si>
  <si>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</si>
  <si>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</si>
  <si>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</si>
  <si>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</si>
  <si>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</si>
  <si>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</si>
  <si>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</si>
  <si>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(B1-B7)</t>
  </si>
  <si>
    <t>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</si>
  <si>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</si>
  <si>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</si>
  <si>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</si>
  <si>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(B811)</t>
  </si>
  <si>
    <t>Maradvány igénybevétele (B813)</t>
  </si>
  <si>
    <t>Államháztartáson belüli megelőlegezések (B814)</t>
  </si>
  <si>
    <t>Központi, irányító szervi támogatás (B816)</t>
  </si>
  <si>
    <t>Finanszírozási bevételek (B8)</t>
  </si>
  <si>
    <t>Költségvetési bevétel és kiadás különbsége</t>
  </si>
  <si>
    <t>Finanszírozási bevétel és kiadás különbsége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</si>
  <si>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</si>
  <si>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</si>
  <si>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</si>
  <si>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</si>
  <si>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</si>
  <si>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</si>
  <si>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</si>
  <si>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</si>
  <si>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</si>
  <si>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</si>
  <si>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</si>
  <si>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</si>
  <si>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</si>
  <si>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</si>
  <si>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</si>
  <si>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</si>
  <si>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</si>
  <si>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</si>
  <si>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</si>
  <si>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</si>
  <si>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</si>
  <si>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</si>
  <si>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18 Részesedésekből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</si>
  <si>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</si>
  <si>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</si>
  <si>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</si>
  <si>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</si>
  <si>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</si>
  <si>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</si>
  <si>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Mezőkovácsháza Város Önkormányzatának maradványkimutatása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</si>
  <si>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</si>
  <si>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</si>
  <si>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</si>
  <si>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</si>
  <si>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</si>
  <si>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</si>
  <si>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</si>
  <si>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</si>
  <si>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</si>
  <si>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</si>
  <si>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</si>
  <si>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Mezőkovácsháza Város Önkormányzatának 2018. évi mérlege forintban</t>
  </si>
  <si>
    <t>C/III/2 Kincstárban vezetett forintszámlák</t>
  </si>
  <si>
    <t>D/II/4d - ebből: költségvetési évet követően esedékes követelések kiszámlázott általános forgalmi adóra</t>
  </si>
  <si>
    <t>G/III Egyéb eszközök induláskori értéke és változásai</t>
  </si>
  <si>
    <t>Mezőkovácsháza Város Önkormányzatának 2018. évi eredménykimutatása</t>
  </si>
  <si>
    <t>Mezőkovácsháza Város Önkormányzatának 2018. évi egyszerűsített pénzforgalmi kimutatása</t>
  </si>
  <si>
    <t xml:space="preserve">2018.  évi  közvetett támogatások </t>
  </si>
  <si>
    <t>Közfoglalkoztatott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</si>
</sst>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mmmm\ d\."/>
    <numFmt numFmtId="166" formatCode="_-* #,##0.0\ _F_t_-;\-* #,##0.0\ _F_t_-;_-* &quot;-&quot;?\ _F_t_-;_-@_-"/>
    <numFmt numFmtId="167" formatCode="mmm/\ d\.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#,##0.0_ ;\-#,##0.0\ "/>
    <numFmt numFmtId="172" formatCode="#,##0.00_ ;\-#,##0.00\ "/>
    <numFmt numFmtId="173" formatCode="0__"/>
    <numFmt numFmtId="174" formatCode="_-* #,##0.0\ _F_t_-;\-* #,##0.0\ _F_t_-;_-* &quot;-&quot;\ _F_t_-;_-@_-"/>
    <numFmt numFmtId="175" formatCode="[$-40E]yyyy\.\ mmmm\ d\."/>
    <numFmt numFmtId="176" formatCode="[$-40E]mmmm\ d\.;@"/>
    <numFmt numFmtId="177" formatCode="mmm/yyyy"/>
    <numFmt numFmtId="178" formatCode="#,##0.00\ &quot;Ft&quot;"/>
    <numFmt numFmtId="179" formatCode="0_ ;\-0\ "/>
    <numFmt numFmtId="180" formatCode="#,##0\ &quot;Ft&quot;"/>
    <numFmt numFmtId="181" formatCode="0.000%"/>
    <numFmt numFmtId="182" formatCode="0.0%"/>
    <numFmt numFmtId="183" formatCode="#,##0_ ;[Red]\-#,##0\ "/>
    <numFmt numFmtId="184" formatCode="&quot;H-&quot;0000"/>
    <numFmt numFmtId="185" formatCode="#,##0_ ;\-#,##0\ "/>
    <numFmt numFmtId="186" formatCode="#,##0.0\ &quot;Ft&quot;"/>
    <numFmt numFmtId="187" formatCode="yy/mm/d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0.000"/>
    <numFmt numFmtId="191" formatCode="#,##0.0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_-* #,##0.00\ _F_t_-;\-* #,##0.00\ _F_t_-;_-* &quot;-&quot;\ _F_t_-;_-@_-"/>
    <numFmt numFmtId="196" formatCode="_-* #,##0.00\ _F_t_-;\-* #,##0.00\ _F_t_-;_-* &quot;-&quot;?\ _F_t_-;_-@_-"/>
    <numFmt numFmtId="197" formatCode="[$€-2]\ #\ ##,000_);[Red]\([$€-2]\ #\ ##,000\)"/>
    <numFmt numFmtId="198" formatCode="_-* #,##0\ _F_t_-;\-* #,##0\ _F_t_-;_-* &quot;-&quot;?\ _F_t_-;_-@_-"/>
  </numFmts>
  <fonts count="7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Arial CE"/>
      <family val="0"/>
    </font>
    <font>
      <sz val="10"/>
      <name val="Times New Roman"/>
      <family val="1"/>
    </font>
    <font>
      <i/>
      <sz val="8"/>
      <name val="Times New Roman CE"/>
      <family val="1"/>
    </font>
    <font>
      <sz val="8"/>
      <name val="MS Sans Serif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8"/>
      <name val="Times New Roman CE"/>
      <family val="1"/>
    </font>
    <font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4">
    <xf numFmtId="0" fontId="0" fillId="0" borderId="0" xfId="0" applyAlignment="1">
      <alignment/>
    </xf>
    <xf numFmtId="41" fontId="0" fillId="0" borderId="10" xfId="0" applyNumberFormat="1" applyBorder="1" applyAlignment="1" applyProtection="1">
      <alignment horizontal="right" vertical="center"/>
      <protection locked="0"/>
    </xf>
    <xf numFmtId="41" fontId="0" fillId="0" borderId="11" xfId="0" applyNumberFormat="1" applyBorder="1" applyAlignment="1" applyProtection="1">
      <alignment horizontal="right" vertical="center"/>
      <protection locked="0"/>
    </xf>
    <xf numFmtId="41" fontId="0" fillId="0" borderId="12" xfId="0" applyNumberFormat="1" applyBorder="1" applyAlignment="1" applyProtection="1">
      <alignment horizontal="right" vertical="center"/>
      <protection locked="0"/>
    </xf>
    <xf numFmtId="41" fontId="0" fillId="0" borderId="13" xfId="0" applyNumberFormat="1" applyBorder="1" applyAlignment="1" applyProtection="1">
      <alignment horizontal="right" vertical="center"/>
      <protection locked="0"/>
    </xf>
    <xf numFmtId="41" fontId="0" fillId="0" borderId="14" xfId="0" applyNumberFormat="1" applyBorder="1" applyAlignment="1" applyProtection="1">
      <alignment horizontal="right" vertical="center"/>
      <protection locked="0"/>
    </xf>
    <xf numFmtId="41" fontId="0" fillId="0" borderId="15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Continuous" vertical="center"/>
      <protection locked="0"/>
    </xf>
    <xf numFmtId="0" fontId="1" fillId="33" borderId="22" xfId="0" applyFont="1" applyFill="1" applyBorder="1" applyAlignment="1" applyProtection="1">
      <alignment horizontal="centerContinuous" vertical="center"/>
      <protection locked="0"/>
    </xf>
    <xf numFmtId="0" fontId="1" fillId="33" borderId="36" xfId="0" applyFont="1" applyFill="1" applyBorder="1" applyAlignment="1" applyProtection="1">
      <alignment horizontal="centerContinuous" vertical="center"/>
      <protection locked="0"/>
    </xf>
    <xf numFmtId="41" fontId="0" fillId="0" borderId="30" xfId="0" applyNumberFormat="1" applyBorder="1" applyAlignment="1" applyProtection="1">
      <alignment horizontal="right" vertical="center"/>
      <protection locked="0"/>
    </xf>
    <xf numFmtId="41" fontId="0" fillId="0" borderId="25" xfId="0" applyNumberFormat="1" applyBorder="1" applyAlignment="1" applyProtection="1">
      <alignment horizontal="right" vertical="center"/>
      <protection locked="0"/>
    </xf>
    <xf numFmtId="2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41" fontId="0" fillId="0" borderId="41" xfId="0" applyNumberFormat="1" applyBorder="1" applyAlignment="1" applyProtection="1">
      <alignment horizontal="right" vertical="center"/>
      <protection locked="0"/>
    </xf>
    <xf numFmtId="41" fontId="0" fillId="0" borderId="4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1" fontId="0" fillId="0" borderId="43" xfId="0" applyNumberForma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41" fontId="0" fillId="0" borderId="53" xfId="0" applyNumberFormat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8" xfId="0" applyNumberFormat="1" applyFont="1" applyFill="1" applyBorder="1" applyAlignment="1" applyProtection="1">
      <alignment horizontal="right" vertical="center"/>
      <protection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1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15" xfId="0" applyNumberFormat="1" applyFill="1" applyBorder="1" applyAlignment="1" applyProtection="1">
      <alignment horizontal="right" vertical="center"/>
      <protection/>
    </xf>
    <xf numFmtId="176" fontId="1" fillId="36" borderId="5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6" fontId="0" fillId="0" borderId="61" xfId="0" applyNumberForma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41" fontId="0" fillId="0" borderId="63" xfId="0" applyNumberForma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41" fontId="0" fillId="0" borderId="68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166" fontId="1" fillId="36" borderId="54" xfId="0" applyNumberFormat="1" applyFont="1" applyFill="1" applyBorder="1" applyAlignment="1" applyProtection="1">
      <alignment horizontal="right" vertical="center"/>
      <protection/>
    </xf>
    <xf numFmtId="165" fontId="1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 locked="0"/>
    </xf>
    <xf numFmtId="41" fontId="0" fillId="0" borderId="25" xfId="0" applyNumberFormat="1" applyFill="1" applyBorder="1" applyAlignment="1" applyProtection="1">
      <alignment horizontal="right" vertical="center"/>
      <protection locked="0"/>
    </xf>
    <xf numFmtId="2" fontId="1" fillId="36" borderId="54" xfId="0" applyNumberFormat="1" applyFont="1" applyFill="1" applyBorder="1" applyAlignment="1" applyProtection="1">
      <alignment horizontal="right" vertical="center"/>
      <protection/>
    </xf>
    <xf numFmtId="2" fontId="1" fillId="0" borderId="69" xfId="0" applyNumberFormat="1" applyFont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Continuous" vertical="center" wrapText="1"/>
      <protection locked="0"/>
    </xf>
    <xf numFmtId="0" fontId="1" fillId="33" borderId="22" xfId="0" applyFont="1" applyFill="1" applyBorder="1" applyAlignment="1" applyProtection="1">
      <alignment horizontal="centerContinuous" vertical="center" wrapText="1"/>
      <protection locked="0"/>
    </xf>
    <xf numFmtId="0" fontId="3" fillId="33" borderId="22" xfId="0" applyFont="1" applyFill="1" applyBorder="1" applyAlignment="1" applyProtection="1">
      <alignment horizontal="centerContinuous" vertical="center" wrapText="1"/>
      <protection locked="0"/>
    </xf>
    <xf numFmtId="0" fontId="1" fillId="33" borderId="19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>
      <alignment/>
    </xf>
    <xf numFmtId="41" fontId="0" fillId="36" borderId="15" xfId="0" applyNumberFormat="1" applyFill="1" applyBorder="1" applyAlignment="1" applyProtection="1">
      <alignment horizontal="right" vertical="center"/>
      <protection locked="0"/>
    </xf>
    <xf numFmtId="176" fontId="1" fillId="36" borderId="45" xfId="0" applyNumberFormat="1" applyFont="1" applyFill="1" applyBorder="1" applyAlignment="1" applyProtection="1">
      <alignment horizontal="center" vertical="center"/>
      <protection/>
    </xf>
    <xf numFmtId="41" fontId="0" fillId="0" borderId="56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 applyProtection="1">
      <alignment horizontal="right" vertical="center"/>
      <protection locked="0"/>
    </xf>
    <xf numFmtId="41" fontId="0" fillId="0" borderId="71" xfId="0" applyNumberFormat="1" applyBorder="1" applyAlignment="1" applyProtection="1">
      <alignment horizontal="right"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68" fontId="1" fillId="0" borderId="7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53" xfId="0" applyNumberFormat="1" applyFill="1" applyBorder="1" applyAlignment="1" applyProtection="1">
      <alignment horizontal="right" vertical="center"/>
      <protection locked="0"/>
    </xf>
    <xf numFmtId="41" fontId="1" fillId="36" borderId="53" xfId="0" applyNumberFormat="1" applyFont="1" applyFill="1" applyBorder="1" applyAlignment="1" applyProtection="1">
      <alignment horizontal="right" vertical="center"/>
      <protection locked="0"/>
    </xf>
    <xf numFmtId="2" fontId="1" fillId="0" borderId="56" xfId="0" applyNumberFormat="1" applyFont="1" applyBorder="1" applyAlignment="1" applyProtection="1">
      <alignment vertical="center"/>
      <protection locked="0"/>
    </xf>
    <xf numFmtId="14" fontId="7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42" xfId="0" applyNumberForma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1" fillId="0" borderId="74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41" fontId="0" fillId="0" borderId="83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41" fontId="0" fillId="0" borderId="85" xfId="0" applyNumberFormat="1" applyBorder="1" applyAlignment="1" applyProtection="1">
      <alignment horizontal="right" vertical="center"/>
      <protection locked="0"/>
    </xf>
    <xf numFmtId="41" fontId="0" fillId="0" borderId="32" xfId="0" applyNumberFormat="1" applyBorder="1" applyAlignment="1" applyProtection="1">
      <alignment horizontal="right" vertical="center"/>
      <protection locked="0"/>
    </xf>
    <xf numFmtId="41" fontId="0" fillId="0" borderId="86" xfId="0" applyNumberForma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right" vertical="center"/>
      <protection/>
    </xf>
    <xf numFmtId="41" fontId="1" fillId="0" borderId="17" xfId="0" applyNumberFormat="1" applyFont="1" applyBorder="1" applyAlignment="1" applyProtection="1">
      <alignment horizontal="right" vertical="center"/>
      <protection/>
    </xf>
    <xf numFmtId="41" fontId="1" fillId="0" borderId="76" xfId="0" applyNumberFormat="1" applyFont="1" applyBorder="1" applyAlignment="1" applyProtection="1">
      <alignment horizontal="right" vertical="center"/>
      <protection/>
    </xf>
    <xf numFmtId="0" fontId="1" fillId="37" borderId="7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left" vertical="center" wrapText="1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41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90" xfId="0" applyFon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vertical="center"/>
      <protection locked="0"/>
    </xf>
    <xf numFmtId="0" fontId="10" fillId="0" borderId="62" xfId="0" applyFont="1" applyBorder="1" applyAlignment="1">
      <alignment vertical="center"/>
    </xf>
    <xf numFmtId="41" fontId="10" fillId="0" borderId="90" xfId="0" applyNumberFormat="1" applyFont="1" applyBorder="1" applyAlignment="1" applyProtection="1">
      <alignment horizontal="right" vertical="center"/>
      <protection locked="0"/>
    </xf>
    <xf numFmtId="41" fontId="10" fillId="0" borderId="91" xfId="0" applyNumberFormat="1" applyFont="1" applyBorder="1" applyAlignment="1" applyProtection="1">
      <alignment horizontal="right" vertical="center"/>
      <protection locked="0"/>
    </xf>
    <xf numFmtId="0" fontId="11" fillId="0" borderId="74" xfId="0" applyFont="1" applyBorder="1" applyAlignment="1" applyProtection="1">
      <alignment horizontal="left" vertical="center" wrapText="1"/>
      <protection locked="0"/>
    </xf>
    <xf numFmtId="41" fontId="11" fillId="0" borderId="74" xfId="0" applyNumberFormat="1" applyFont="1" applyBorder="1" applyAlignment="1" applyProtection="1">
      <alignment horizontal="right" vertical="center"/>
      <protection/>
    </xf>
    <xf numFmtId="0" fontId="11" fillId="37" borderId="7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92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left" vertical="center"/>
      <protection locked="0"/>
    </xf>
    <xf numFmtId="0" fontId="0" fillId="0" borderId="94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center" vertical="center" wrapText="1"/>
      <protection locked="0"/>
    </xf>
    <xf numFmtId="0" fontId="1" fillId="0" borderId="96" xfId="0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41" fontId="1" fillId="37" borderId="16" xfId="0" applyNumberFormat="1" applyFont="1" applyFill="1" applyBorder="1" applyAlignment="1" applyProtection="1">
      <alignment horizontal="right" vertical="center"/>
      <protection/>
    </xf>
    <xf numFmtId="41" fontId="1" fillId="37" borderId="36" xfId="0" applyNumberFormat="1" applyFont="1" applyFill="1" applyBorder="1" applyAlignment="1" applyProtection="1">
      <alignment horizontal="right" vertical="center"/>
      <protection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91" xfId="0" applyNumberFormat="1" applyBorder="1" applyAlignment="1" applyProtection="1">
      <alignment horizontal="center" vertical="center"/>
      <protection locked="0"/>
    </xf>
    <xf numFmtId="41" fontId="0" fillId="0" borderId="98" xfId="0" applyNumberFormat="1" applyBorder="1" applyAlignment="1" applyProtection="1">
      <alignment horizontal="right" vertical="center"/>
      <protection locked="0"/>
    </xf>
    <xf numFmtId="41" fontId="0" fillId="0" borderId="99" xfId="0" applyNumberFormat="1" applyBorder="1" applyAlignment="1" applyProtection="1">
      <alignment horizontal="right" vertical="center"/>
      <protection locked="0"/>
    </xf>
    <xf numFmtId="41" fontId="0" fillId="0" borderId="82" xfId="0" applyNumberFormat="1" applyBorder="1" applyAlignment="1" applyProtection="1">
      <alignment horizontal="right" vertical="center"/>
      <protection/>
    </xf>
    <xf numFmtId="0" fontId="0" fillId="0" borderId="99" xfId="0" applyBorder="1" applyAlignment="1" applyProtection="1">
      <alignment vertical="center"/>
      <protection locked="0"/>
    </xf>
    <xf numFmtId="0" fontId="1" fillId="0" borderId="74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/>
    </xf>
    <xf numFmtId="41" fontId="1" fillId="0" borderId="74" xfId="0" applyNumberFormat="1" applyFont="1" applyBorder="1" applyAlignment="1" applyProtection="1">
      <alignment horizontal="right" vertical="center"/>
      <protection/>
    </xf>
    <xf numFmtId="41" fontId="1" fillId="37" borderId="22" xfId="0" applyNumberFormat="1" applyFont="1" applyFill="1" applyBorder="1" applyAlignment="1" applyProtection="1">
      <alignment horizontal="right" vertical="center"/>
      <protection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1" fontId="0" fillId="0" borderId="29" xfId="0" applyNumberForma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/>
    </xf>
    <xf numFmtId="41" fontId="0" fillId="38" borderId="32" xfId="0" applyNumberFormat="1" applyFill="1" applyBorder="1" applyAlignment="1" applyProtection="1">
      <alignment horizontal="right" vertical="center"/>
      <protection locked="0"/>
    </xf>
    <xf numFmtId="41" fontId="0" fillId="38" borderId="33" xfId="0" applyNumberFormat="1" applyFill="1" applyBorder="1" applyAlignment="1" applyProtection="1">
      <alignment horizontal="right" vertical="center"/>
      <protection locked="0"/>
    </xf>
    <xf numFmtId="9" fontId="0" fillId="0" borderId="0" xfId="71" applyFont="1" applyAlignment="1">
      <alignment vertical="center"/>
    </xf>
    <xf numFmtId="0" fontId="1" fillId="0" borderId="21" xfId="0" applyFont="1" applyBorder="1" applyAlignment="1" applyProtection="1">
      <alignment vertical="center" wrapText="1"/>
      <protection locked="0"/>
    </xf>
    <xf numFmtId="9" fontId="1" fillId="0" borderId="20" xfId="7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0" xfId="0" applyBorder="1" applyAlignment="1" applyProtection="1">
      <alignment vertical="center"/>
      <protection locked="0"/>
    </xf>
    <xf numFmtId="41" fontId="0" fillId="0" borderId="101" xfId="0" applyNumberFormat="1" applyBorder="1" applyAlignment="1" applyProtection="1">
      <alignment horizontal="right" vertical="center"/>
      <protection locked="0"/>
    </xf>
    <xf numFmtId="41" fontId="0" fillId="0" borderId="88" xfId="0" applyNumberFormat="1" applyBorder="1" applyAlignment="1" applyProtection="1">
      <alignment horizontal="center" vertical="center"/>
      <protection locked="0"/>
    </xf>
    <xf numFmtId="41" fontId="0" fillId="0" borderId="89" xfId="0" applyNumberForma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9" fontId="0" fillId="0" borderId="83" xfId="7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9" fontId="1" fillId="0" borderId="20" xfId="7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102" xfId="0" applyBorder="1" applyAlignment="1" applyProtection="1">
      <alignment vertical="center"/>
      <protection locked="0"/>
    </xf>
    <xf numFmtId="9" fontId="0" fillId="0" borderId="10" xfId="71" applyFont="1" applyBorder="1" applyAlignment="1" applyProtection="1">
      <alignment horizontal="right" vertical="center"/>
      <protection locked="0"/>
    </xf>
    <xf numFmtId="9" fontId="1" fillId="0" borderId="16" xfId="71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Continuous" vertical="center"/>
      <protection locked="0"/>
    </xf>
    <xf numFmtId="41" fontId="0" fillId="0" borderId="103" xfId="0" applyNumberFormat="1" applyBorder="1" applyAlignment="1" applyProtection="1">
      <alignment horizontal="centerContinuous" vertical="center"/>
      <protection locked="0"/>
    </xf>
    <xf numFmtId="9" fontId="0" fillId="0" borderId="104" xfId="71" applyFont="1" applyBorder="1" applyAlignment="1" applyProtection="1">
      <alignment horizontal="left" vertical="center"/>
      <protection locked="0"/>
    </xf>
    <xf numFmtId="0" fontId="0" fillId="0" borderId="104" xfId="0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9" fontId="0" fillId="0" borderId="105" xfId="71" applyFont="1" applyBorder="1" applyAlignment="1" applyProtection="1">
      <alignment horizontal="right" vertical="center"/>
      <protection locked="0"/>
    </xf>
    <xf numFmtId="41" fontId="0" fillId="0" borderId="24" xfId="0" applyNumberForma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/>
    </xf>
    <xf numFmtId="41" fontId="1" fillId="0" borderId="7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1" fillId="0" borderId="22" xfId="0" applyFont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2" fillId="0" borderId="107" xfId="0" applyFont="1" applyBorder="1" applyAlignment="1" applyProtection="1">
      <alignment horizontal="centerContinuous" vertical="center"/>
      <protection locked="0"/>
    </xf>
    <xf numFmtId="0" fontId="1" fillId="0" borderId="36" xfId="0" applyFont="1" applyBorder="1" applyAlignment="1" applyProtection="1">
      <alignment horizontal="centerContinuous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Continuous" vertical="center" wrapText="1"/>
      <protection locked="0"/>
    </xf>
    <xf numFmtId="0" fontId="1" fillId="0" borderId="44" xfId="0" applyFont="1" applyBorder="1" applyAlignment="1" applyProtection="1">
      <alignment horizontal="centerContinuous" vertical="center" wrapText="1"/>
      <protection locked="0"/>
    </xf>
    <xf numFmtId="0" fontId="1" fillId="0" borderId="109" xfId="0" applyFont="1" applyBorder="1" applyAlignment="1" applyProtection="1">
      <alignment horizontal="left" vertical="center"/>
      <protection locked="0"/>
    </xf>
    <xf numFmtId="0" fontId="1" fillId="0" borderId="110" xfId="0" applyFont="1" applyBorder="1" applyAlignment="1" applyProtection="1">
      <alignment horizontal="centerContinuous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41" fontId="0" fillId="0" borderId="105" xfId="0" applyNumberFormat="1" applyBorder="1" applyAlignment="1" applyProtection="1">
      <alignment horizontal="right" vertical="center"/>
      <protection locked="0"/>
    </xf>
    <xf numFmtId="41" fontId="0" fillId="0" borderId="115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41" fontId="0" fillId="0" borderId="116" xfId="0" applyNumberFormat="1" applyBorder="1" applyAlignment="1" applyProtection="1">
      <alignment horizontal="right" vertical="center"/>
      <protection locked="0"/>
    </xf>
    <xf numFmtId="0" fontId="1" fillId="0" borderId="81" xfId="0" applyFont="1" applyBorder="1" applyAlignment="1" applyProtection="1">
      <alignment horizontal="left" vertical="center" wrapText="1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6" xfId="0" applyNumberFormat="1" applyFont="1" applyBorder="1" applyAlignment="1" applyProtection="1">
      <alignment horizontal="right" vertical="center"/>
      <protection locked="0"/>
    </xf>
    <xf numFmtId="0" fontId="1" fillId="0" borderId="107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35" xfId="0" applyFont="1" applyBorder="1" applyAlignment="1" applyProtection="1">
      <alignment horizontal="centerContinuous" vertical="center"/>
      <protection locked="0"/>
    </xf>
    <xf numFmtId="0" fontId="1" fillId="0" borderId="100" xfId="0" applyFont="1" applyBorder="1" applyAlignment="1" applyProtection="1">
      <alignment horizontal="centerContinuous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/>
      <protection locked="0"/>
    </xf>
    <xf numFmtId="41" fontId="0" fillId="0" borderId="118" xfId="0" applyNumberFormat="1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107" xfId="0" applyFont="1" applyBorder="1" applyAlignment="1" applyProtection="1">
      <alignment horizontal="left" vertical="center"/>
      <protection locked="0"/>
    </xf>
    <xf numFmtId="0" fontId="1" fillId="0" borderId="77" xfId="0" applyFont="1" applyBorder="1" applyAlignment="1" applyProtection="1">
      <alignment horizontal="lef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0" fontId="1" fillId="0" borderId="113" xfId="0" applyFont="1" applyBorder="1" applyAlignment="1" applyProtection="1">
      <alignment horizontal="lef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0" fillId="0" borderId="82" xfId="0" applyBorder="1" applyAlignment="1">
      <alignment/>
    </xf>
    <xf numFmtId="0" fontId="0" fillId="0" borderId="62" xfId="0" applyBorder="1" applyAlignment="1" applyProtection="1">
      <alignment horizontal="left" vertical="center" wrapText="1"/>
      <protection locked="0"/>
    </xf>
    <xf numFmtId="41" fontId="0" fillId="0" borderId="114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>
      <alignment/>
    </xf>
    <xf numFmtId="41" fontId="0" fillId="0" borderId="81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41" fontId="0" fillId="0" borderId="84" xfId="0" applyNumberFormat="1" applyBorder="1" applyAlignment="1" applyProtection="1">
      <alignment horizontal="right" vertical="center"/>
      <protection locked="0"/>
    </xf>
    <xf numFmtId="0" fontId="1" fillId="0" borderId="74" xfId="0" applyFont="1" applyBorder="1" applyAlignment="1">
      <alignment/>
    </xf>
    <xf numFmtId="0" fontId="1" fillId="0" borderId="22" xfId="0" applyFont="1" applyBorder="1" applyAlignment="1">
      <alignment/>
    </xf>
    <xf numFmtId="41" fontId="1" fillId="0" borderId="74" xfId="0" applyNumberFormat="1" applyFont="1" applyBorder="1" applyAlignment="1">
      <alignment/>
    </xf>
    <xf numFmtId="41" fontId="0" fillId="36" borderId="22" xfId="0" applyNumberFormat="1" applyFont="1" applyFill="1" applyBorder="1" applyAlignment="1" applyProtection="1">
      <alignment horizontal="right" vertical="center"/>
      <protection/>
    </xf>
    <xf numFmtId="41" fontId="1" fillId="36" borderId="22" xfId="0" applyNumberFormat="1" applyFont="1" applyFill="1" applyBorder="1" applyAlignment="1" applyProtection="1">
      <alignment horizontal="right" vertical="center"/>
      <protection/>
    </xf>
    <xf numFmtId="41" fontId="0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 locked="0"/>
    </xf>
    <xf numFmtId="41" fontId="1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ill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/>
    </xf>
    <xf numFmtId="41" fontId="0" fillId="0" borderId="25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41" fontId="0" fillId="0" borderId="10" xfId="0" applyNumberFormat="1" applyFill="1" applyBorder="1" applyAlignment="1" applyProtection="1">
      <alignment horizontal="right" vertical="center"/>
      <protection/>
    </xf>
    <xf numFmtId="41" fontId="0" fillId="0" borderId="30" xfId="0" applyNumberFormat="1" applyFill="1" applyBorder="1" applyAlignment="1" applyProtection="1">
      <alignment horizontal="right" vertical="center"/>
      <protection/>
    </xf>
    <xf numFmtId="0" fontId="0" fillId="34" borderId="123" xfId="0" applyFill="1" applyBorder="1" applyAlignment="1" applyProtection="1">
      <alignment vertical="center"/>
      <protection locked="0"/>
    </xf>
    <xf numFmtId="41" fontId="0" fillId="36" borderId="25" xfId="0" applyNumberFormat="1" applyFill="1" applyBorder="1" applyAlignment="1" applyProtection="1">
      <alignment horizontal="right" vertical="center"/>
      <protection locked="0"/>
    </xf>
    <xf numFmtId="41" fontId="0" fillId="36" borderId="14" xfId="0" applyNumberFormat="1" applyFill="1" applyBorder="1" applyAlignment="1" applyProtection="1">
      <alignment horizontal="right" vertical="center"/>
      <protection locked="0"/>
    </xf>
    <xf numFmtId="41" fontId="0" fillId="36" borderId="10" xfId="0" applyNumberFormat="1" applyFill="1" applyBorder="1" applyAlignment="1" applyProtection="1">
      <alignment horizontal="right" vertical="center"/>
      <protection locked="0"/>
    </xf>
    <xf numFmtId="41" fontId="0" fillId="36" borderId="30" xfId="0" applyNumberFormat="1" applyFill="1" applyBorder="1" applyAlignment="1" applyProtection="1">
      <alignment horizontal="right" vertical="center"/>
      <protection locked="0"/>
    </xf>
    <xf numFmtId="0" fontId="1" fillId="35" borderId="102" xfId="0" applyFont="1" applyFill="1" applyBorder="1" applyAlignment="1" applyProtection="1">
      <alignment horizontal="center" vertical="center"/>
      <protection locked="0"/>
    </xf>
    <xf numFmtId="0" fontId="0" fillId="34" borderId="124" xfId="0" applyFill="1" applyBorder="1" applyAlignment="1" applyProtection="1">
      <alignment vertical="center"/>
      <protection locked="0"/>
    </xf>
    <xf numFmtId="0" fontId="1" fillId="35" borderId="80" xfId="0" applyFont="1" applyFill="1" applyBorder="1" applyAlignment="1" applyProtection="1">
      <alignment horizontal="center" vertical="center"/>
      <protection locked="0"/>
    </xf>
    <xf numFmtId="0" fontId="4" fillId="35" borderId="117" xfId="0" applyFont="1" applyFill="1" applyBorder="1" applyAlignment="1" applyProtection="1">
      <alignment horizontal="center" vertical="center"/>
      <protection locked="0"/>
    </xf>
    <xf numFmtId="41" fontId="0" fillId="36" borderId="108" xfId="0" applyNumberFormat="1" applyFill="1" applyBorder="1" applyAlignment="1" applyProtection="1">
      <alignment horizontal="right" vertical="center"/>
      <protection locked="0"/>
    </xf>
    <xf numFmtId="41" fontId="0" fillId="0" borderId="108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/>
    </xf>
    <xf numFmtId="41" fontId="0" fillId="0" borderId="125" xfId="0" applyNumberFormat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32" xfId="0" applyNumberFormat="1" applyFill="1" applyBorder="1" applyAlignment="1" applyProtection="1">
      <alignment horizontal="right" vertical="center"/>
      <protection locked="0"/>
    </xf>
    <xf numFmtId="41" fontId="0" fillId="0" borderId="33" xfId="0" applyNumberFormat="1" applyFill="1" applyBorder="1" applyAlignment="1" applyProtection="1">
      <alignment horizontal="right" vertical="center"/>
      <protection locked="0"/>
    </xf>
    <xf numFmtId="41" fontId="1" fillId="36" borderId="35" xfId="0" applyNumberFormat="1" applyFont="1" applyFill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 locked="0"/>
    </xf>
    <xf numFmtId="41" fontId="1" fillId="36" borderId="22" xfId="0" applyNumberFormat="1" applyFont="1" applyFill="1" applyBorder="1" applyAlignment="1" applyProtection="1">
      <alignment horizontal="right" vertical="center"/>
      <protection locked="0"/>
    </xf>
    <xf numFmtId="41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3" xfId="0" applyNumberFormat="1" applyBorder="1" applyAlignment="1" applyProtection="1">
      <alignment horizontal="right" vertical="center"/>
      <protection locked="0"/>
    </xf>
    <xf numFmtId="2" fontId="0" fillId="0" borderId="68" xfId="0" applyNumberFormat="1" applyBorder="1" applyAlignment="1" applyProtection="1">
      <alignment horizontal="right" vertical="center"/>
      <protection locked="0"/>
    </xf>
    <xf numFmtId="196" fontId="1" fillId="36" borderId="126" xfId="0" applyNumberFormat="1" applyFont="1" applyFill="1" applyBorder="1" applyAlignment="1" applyProtection="1">
      <alignment horizontal="right" vertical="center"/>
      <protection/>
    </xf>
    <xf numFmtId="0" fontId="0" fillId="0" borderId="127" xfId="0" applyFill="1" applyBorder="1" applyAlignment="1" applyProtection="1">
      <alignment horizontal="left" vertical="center"/>
      <protection locked="0"/>
    </xf>
    <xf numFmtId="41" fontId="0" fillId="0" borderId="120" xfId="0" applyNumberFormat="1" applyFill="1" applyBorder="1" applyAlignment="1" applyProtection="1">
      <alignment horizontal="right" vertical="center"/>
      <protection locked="0"/>
    </xf>
    <xf numFmtId="41" fontId="1" fillId="0" borderId="120" xfId="0" applyNumberFormat="1" applyFont="1" applyFill="1" applyBorder="1" applyAlignment="1" applyProtection="1">
      <alignment horizontal="right" vertical="center"/>
      <protection locked="0"/>
    </xf>
    <xf numFmtId="41" fontId="1" fillId="0" borderId="113" xfId="0" applyNumberFormat="1" applyFont="1" applyFill="1" applyBorder="1" applyAlignment="1" applyProtection="1">
      <alignment horizontal="right" vertical="center"/>
      <protection locked="0"/>
    </xf>
    <xf numFmtId="0" fontId="1" fillId="0" borderId="128" xfId="0" applyFont="1" applyBorder="1" applyAlignment="1" applyProtection="1">
      <alignment horizontal="left" vertical="center"/>
      <protection locked="0"/>
    </xf>
    <xf numFmtId="0" fontId="1" fillId="0" borderId="1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41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1" fontId="0" fillId="0" borderId="120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" fillId="39" borderId="16" xfId="0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123" xfId="0" applyFill="1" applyBorder="1" applyAlignment="1" applyProtection="1">
      <alignment horizontal="left" vertical="center"/>
      <protection locked="0"/>
    </xf>
    <xf numFmtId="0" fontId="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119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2" fontId="1" fillId="36" borderId="45" xfId="0" applyNumberFormat="1" applyFont="1" applyFill="1" applyBorder="1" applyAlignment="1" applyProtection="1">
      <alignment horizontal="right" vertical="center"/>
      <protection/>
    </xf>
    <xf numFmtId="0" fontId="0" fillId="34" borderId="123" xfId="0" applyFont="1" applyFill="1" applyBorder="1" applyAlignment="1" applyProtection="1">
      <alignment vertical="center"/>
      <protection locked="0"/>
    </xf>
    <xf numFmtId="41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 applyProtection="1">
      <alignment vertical="center"/>
      <protection locked="0"/>
    </xf>
    <xf numFmtId="41" fontId="0" fillId="41" borderId="15" xfId="0" applyNumberFormat="1" applyFill="1" applyBorder="1" applyAlignment="1" applyProtection="1">
      <alignment horizontal="right" vertical="center"/>
      <protection locked="0"/>
    </xf>
    <xf numFmtId="41" fontId="0" fillId="41" borderId="11" xfId="0" applyNumberFormat="1" applyFill="1" applyBorder="1" applyAlignment="1" applyProtection="1">
      <alignment horizontal="right" vertical="center"/>
      <protection locked="0"/>
    </xf>
    <xf numFmtId="41" fontId="0" fillId="41" borderId="25" xfId="0" applyNumberFormat="1" applyFill="1" applyBorder="1" applyAlignment="1" applyProtection="1">
      <alignment horizontal="right" vertical="center"/>
      <protection locked="0"/>
    </xf>
    <xf numFmtId="0" fontId="0" fillId="41" borderId="0" xfId="0" applyFill="1" applyAlignment="1" applyProtection="1">
      <alignment/>
      <protection locked="0"/>
    </xf>
    <xf numFmtId="41" fontId="0" fillId="41" borderId="35" xfId="0" applyNumberFormat="1" applyFont="1" applyFill="1" applyBorder="1" applyAlignment="1" applyProtection="1">
      <alignment horizontal="right" vertical="center"/>
      <protection/>
    </xf>
    <xf numFmtId="41" fontId="0" fillId="41" borderId="17" xfId="0" applyNumberFormat="1" applyFont="1" applyFill="1" applyBorder="1" applyAlignment="1" applyProtection="1">
      <alignment horizontal="right" vertical="center"/>
      <protection/>
    </xf>
    <xf numFmtId="41" fontId="0" fillId="41" borderId="22" xfId="0" applyNumberFormat="1" applyFont="1" applyFill="1" applyBorder="1" applyAlignment="1" applyProtection="1">
      <alignment horizontal="right" vertical="center"/>
      <protection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2" fontId="3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41" fontId="1" fillId="0" borderId="35" xfId="0" applyNumberFormat="1" applyFont="1" applyFill="1" applyBorder="1" applyAlignment="1" applyProtection="1">
      <alignment horizontal="right" vertical="center"/>
      <protection/>
    </xf>
    <xf numFmtId="41" fontId="1" fillId="0" borderId="17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36" borderId="25" xfId="0" applyNumberFormat="1" applyFont="1" applyFill="1" applyBorder="1" applyAlignment="1" applyProtection="1">
      <alignment horizontal="right" vertical="center"/>
      <protection locked="0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19" xfId="0" applyFont="1" applyFill="1" applyBorder="1" applyAlignment="1" applyProtection="1">
      <alignment horizontal="left" vertical="center"/>
      <protection locked="0"/>
    </xf>
    <xf numFmtId="41" fontId="1" fillId="41" borderId="53" xfId="0" applyNumberFormat="1" applyFont="1" applyFill="1" applyBorder="1" applyAlignment="1" applyProtection="1">
      <alignment horizontal="right" vertical="center"/>
      <protection locked="0"/>
    </xf>
    <xf numFmtId="41" fontId="1" fillId="41" borderId="42" xfId="0" applyNumberFormat="1" applyFont="1" applyFill="1" applyBorder="1" applyAlignment="1" applyProtection="1">
      <alignment horizontal="right" vertical="center"/>
      <protection locked="0"/>
    </xf>
    <xf numFmtId="41" fontId="1" fillId="41" borderId="108" xfId="0" applyNumberFormat="1" applyFont="1" applyFill="1" applyBorder="1" applyAlignment="1" applyProtection="1">
      <alignment horizontal="right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horizontal="left" vertical="center"/>
      <protection locked="0"/>
    </xf>
    <xf numFmtId="41" fontId="0" fillId="41" borderId="53" xfId="0" applyNumberFormat="1" applyFill="1" applyBorder="1" applyAlignment="1" applyProtection="1">
      <alignment horizontal="right" vertical="center"/>
      <protection locked="0"/>
    </xf>
    <xf numFmtId="41" fontId="0" fillId="41" borderId="42" xfId="0" applyNumberFormat="1" applyFill="1" applyBorder="1" applyAlignment="1" applyProtection="1">
      <alignment horizontal="right" vertical="center"/>
      <protection locked="0"/>
    </xf>
    <xf numFmtId="41" fontId="0" fillId="41" borderId="108" xfId="0" applyNumberFormat="1" applyFill="1" applyBorder="1" applyAlignment="1" applyProtection="1">
      <alignment horizontal="right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36" borderId="35" xfId="0" applyNumberFormat="1" applyFont="1" applyFill="1" applyBorder="1" applyAlignment="1" applyProtection="1">
      <alignment horizontal="right" vertical="center"/>
      <protection/>
    </xf>
    <xf numFmtId="41" fontId="3" fillId="36" borderId="17" xfId="0" applyNumberFormat="1" applyFont="1" applyFill="1" applyBorder="1" applyAlignment="1" applyProtection="1">
      <alignment horizontal="right" vertical="center"/>
      <protection/>
    </xf>
    <xf numFmtId="41" fontId="3" fillId="36" borderId="22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1" fontId="0" fillId="36" borderId="53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1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62" xfId="0" applyNumberFormat="1" applyFont="1" applyFill="1" applyBorder="1" applyAlignment="1" applyProtection="1">
      <alignment horizontal="right" vertical="center"/>
      <protection locked="0"/>
    </xf>
    <xf numFmtId="41" fontId="0" fillId="0" borderId="91" xfId="0" applyNumberFormat="1" applyFont="1" applyFill="1" applyBorder="1" applyAlignment="1" applyProtection="1">
      <alignment horizontal="right" vertical="center"/>
      <protection locked="0"/>
    </xf>
    <xf numFmtId="0" fontId="0" fillId="34" borderId="93" xfId="0" applyFill="1" applyBorder="1" applyAlignment="1" applyProtection="1">
      <alignment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0" fontId="3" fillId="34" borderId="123" xfId="0" applyFont="1" applyFill="1" applyBorder="1" applyAlignment="1" applyProtection="1">
      <alignment vertical="center"/>
      <protection locked="0"/>
    </xf>
    <xf numFmtId="0" fontId="0" fillId="0" borderId="81" xfId="0" applyBorder="1" applyAlignment="1">
      <alignment horizontal="left" vertical="center"/>
    </xf>
    <xf numFmtId="41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16" fillId="0" borderId="11" xfId="0" applyFont="1" applyBorder="1" applyAlignment="1">
      <alignment wrapText="1"/>
    </xf>
    <xf numFmtId="4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17" fillId="0" borderId="131" xfId="0" applyFont="1" applyBorder="1" applyAlignment="1">
      <alignment horizontal="right" vertical="top" wrapText="1"/>
    </xf>
    <xf numFmtId="0" fontId="17" fillId="0" borderId="77" xfId="0" applyFont="1" applyBorder="1" applyAlignment="1">
      <alignment horizontal="justify" vertical="top" wrapText="1"/>
    </xf>
    <xf numFmtId="0" fontId="18" fillId="0" borderId="131" xfId="0" applyFont="1" applyBorder="1" applyAlignment="1">
      <alignment horizontal="right" vertical="top" wrapText="1"/>
    </xf>
    <xf numFmtId="0" fontId="18" fillId="0" borderId="77" xfId="0" applyFont="1" applyBorder="1" applyAlignment="1">
      <alignment horizontal="justify" vertical="top" wrapText="1"/>
    </xf>
    <xf numFmtId="0" fontId="17" fillId="0" borderId="131" xfId="0" applyFont="1" applyBorder="1" applyAlignment="1">
      <alignment horizontal="center" vertical="top" wrapText="1"/>
    </xf>
    <xf numFmtId="0" fontId="17" fillId="0" borderId="96" xfId="0" applyFont="1" applyBorder="1" applyAlignment="1">
      <alignment horizontal="center" vertical="top" wrapText="1"/>
    </xf>
    <xf numFmtId="0" fontId="18" fillId="0" borderId="132" xfId="0" applyFont="1" applyBorder="1" applyAlignment="1">
      <alignment horizontal="right" vertical="top" wrapText="1"/>
    </xf>
    <xf numFmtId="0" fontId="18" fillId="0" borderId="75" xfId="0" applyFont="1" applyBorder="1" applyAlignment="1">
      <alignment horizontal="right" vertical="top" wrapText="1"/>
    </xf>
    <xf numFmtId="0" fontId="18" fillId="0" borderId="75" xfId="0" applyFont="1" applyBorder="1" applyAlignment="1">
      <alignment horizontal="justify" vertical="top" wrapText="1"/>
    </xf>
    <xf numFmtId="0" fontId="18" fillId="0" borderId="131" xfId="0" applyFont="1" applyBorder="1" applyAlignment="1">
      <alignment vertical="top" wrapText="1"/>
    </xf>
    <xf numFmtId="0" fontId="19" fillId="0" borderId="131" xfId="0" applyFont="1" applyBorder="1" applyAlignment="1">
      <alignment horizontal="center" vertical="top" wrapText="1"/>
    </xf>
    <xf numFmtId="0" fontId="19" fillId="0" borderId="96" xfId="0" applyFont="1" applyBorder="1" applyAlignment="1">
      <alignment horizontal="center" vertical="top" wrapText="1"/>
    </xf>
    <xf numFmtId="0" fontId="17" fillId="0" borderId="133" xfId="0" applyFont="1" applyBorder="1" applyAlignment="1">
      <alignment horizontal="justify" vertical="top" wrapText="1"/>
    </xf>
    <xf numFmtId="0" fontId="17" fillId="0" borderId="133" xfId="0" applyFont="1" applyBorder="1" applyAlignment="1">
      <alignment horizontal="right" vertical="top" wrapText="1"/>
    </xf>
    <xf numFmtId="0" fontId="17" fillId="0" borderId="134" xfId="0" applyFont="1" applyBorder="1" applyAlignment="1">
      <alignment horizontal="right" vertical="top" wrapText="1"/>
    </xf>
    <xf numFmtId="0" fontId="17" fillId="0" borderId="135" xfId="0" applyFont="1" applyBorder="1" applyAlignment="1">
      <alignment horizontal="justify" vertical="top" wrapText="1"/>
    </xf>
    <xf numFmtId="0" fontId="17" fillId="0" borderId="135" xfId="0" applyFont="1" applyBorder="1" applyAlignment="1">
      <alignment horizontal="right" vertical="top" wrapText="1"/>
    </xf>
    <xf numFmtId="0" fontId="17" fillId="0" borderId="136" xfId="0" applyFont="1" applyBorder="1" applyAlignment="1">
      <alignment horizontal="right" vertical="top" wrapText="1"/>
    </xf>
    <xf numFmtId="0" fontId="0" fillId="0" borderId="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73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96" fontId="1" fillId="36" borderId="11" xfId="0" applyNumberFormat="1" applyFont="1" applyFill="1" applyBorder="1" applyAlignment="1" applyProtection="1">
      <alignment horizontal="right" vertical="center"/>
      <protection/>
    </xf>
    <xf numFmtId="166" fontId="1" fillId="36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/>
      <protection locked="0"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95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right" vertical="center"/>
      <protection locked="0"/>
    </xf>
    <xf numFmtId="2" fontId="1" fillId="0" borderId="36" xfId="0" applyNumberFormat="1" applyFont="1" applyFill="1" applyBorder="1" applyAlignment="1" applyProtection="1">
      <alignment horizontal="center" vertical="center"/>
      <protection/>
    </xf>
    <xf numFmtId="198" fontId="0" fillId="0" borderId="6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/>
    </xf>
    <xf numFmtId="0" fontId="0" fillId="0" borderId="97" xfId="0" applyBorder="1" applyAlignment="1" applyProtection="1">
      <alignment horizontal="left" vertical="center"/>
      <protection locked="0"/>
    </xf>
    <xf numFmtId="0" fontId="0" fillId="0" borderId="137" xfId="0" applyBorder="1" applyAlignment="1" applyProtection="1">
      <alignment horizontal="left" vertical="center"/>
      <protection locked="0"/>
    </xf>
    <xf numFmtId="0" fontId="18" fillId="0" borderId="77" xfId="0" applyFont="1" applyBorder="1" applyAlignment="1">
      <alignment horizontal="right" vertical="top" wrapText="1"/>
    </xf>
    <xf numFmtId="0" fontId="17" fillId="0" borderId="74" xfId="0" applyFont="1" applyFill="1" applyBorder="1" applyAlignment="1">
      <alignment horizontal="justify" vertical="top" wrapText="1"/>
    </xf>
    <xf numFmtId="0" fontId="17" fillId="0" borderId="36" xfId="0" applyFont="1" applyFill="1" applyBorder="1" applyAlignment="1">
      <alignment horizontal="right" vertical="top" wrapText="1"/>
    </xf>
    <xf numFmtId="0" fontId="1" fillId="0" borderId="74" xfId="0" applyFont="1" applyBorder="1" applyAlignment="1">
      <alignment/>
    </xf>
    <xf numFmtId="0" fontId="18" fillId="0" borderId="74" xfId="0" applyFont="1" applyBorder="1" applyAlignment="1">
      <alignment horizontal="justify" vertical="top" wrapText="1"/>
    </xf>
    <xf numFmtId="0" fontId="18" fillId="0" borderId="74" xfId="0" applyFont="1" applyBorder="1" applyAlignment="1">
      <alignment horizontal="right" vertical="top" wrapText="1"/>
    </xf>
    <xf numFmtId="0" fontId="18" fillId="0" borderId="94" xfId="0" applyFont="1" applyBorder="1" applyAlignment="1">
      <alignment horizontal="right" vertical="top" wrapText="1"/>
    </xf>
    <xf numFmtId="0" fontId="18" fillId="0" borderId="36" xfId="0" applyFont="1" applyBorder="1" applyAlignment="1">
      <alignment horizontal="right" vertical="top" wrapText="1"/>
    </xf>
    <xf numFmtId="0" fontId="18" fillId="0" borderId="74" xfId="0" applyFont="1" applyBorder="1" applyAlignment="1">
      <alignment horizontal="left" vertical="top" wrapText="1"/>
    </xf>
    <xf numFmtId="0" fontId="18" fillId="0" borderId="77" xfId="0" applyFont="1" applyBorder="1" applyAlignment="1">
      <alignment horizontal="left" vertical="top" wrapText="1"/>
    </xf>
    <xf numFmtId="0" fontId="17" fillId="0" borderId="77" xfId="0" applyFont="1" applyBorder="1" applyAlignment="1">
      <alignment horizontal="left" vertical="top" wrapText="1"/>
    </xf>
    <xf numFmtId="0" fontId="17" fillId="0" borderId="77" xfId="0" applyFont="1" applyBorder="1" applyAlignment="1">
      <alignment horizontal="right" vertical="top" wrapText="1"/>
    </xf>
    <xf numFmtId="172" fontId="0" fillId="0" borderId="63" xfId="0" applyNumberFormat="1" applyBorder="1" applyAlignment="1" applyProtection="1">
      <alignment horizontal="right"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18" fillId="0" borderId="114" xfId="0" applyFont="1" applyBorder="1" applyAlignment="1">
      <alignment horizontal="justify" vertical="top" wrapText="1"/>
    </xf>
    <xf numFmtId="0" fontId="18" fillId="0" borderId="110" xfId="0" applyFont="1" applyBorder="1" applyAlignment="1">
      <alignment horizontal="right" vertical="top" wrapText="1"/>
    </xf>
    <xf numFmtId="0" fontId="18" fillId="0" borderId="114" xfId="0" applyFont="1" applyBorder="1" applyAlignment="1">
      <alignment horizontal="right" vertical="top" wrapText="1"/>
    </xf>
    <xf numFmtId="41" fontId="3" fillId="36" borderId="53" xfId="0" applyNumberFormat="1" applyFont="1" applyFill="1" applyBorder="1" applyAlignment="1" applyProtection="1">
      <alignment horizontal="right" vertical="center"/>
      <protection locked="0"/>
    </xf>
    <xf numFmtId="41" fontId="3" fillId="36" borderId="42" xfId="0" applyNumberFormat="1" applyFont="1" applyFill="1" applyBorder="1" applyAlignment="1" applyProtection="1">
      <alignment horizontal="right" vertical="center"/>
      <protection locked="0"/>
    </xf>
    <xf numFmtId="41" fontId="3" fillId="36" borderId="108" xfId="0" applyNumberFormat="1" applyFont="1" applyFill="1" applyBorder="1" applyAlignment="1" applyProtection="1">
      <alignment horizontal="right" vertical="center"/>
      <protection locked="0"/>
    </xf>
    <xf numFmtId="2" fontId="4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0" fillId="0" borderId="78" xfId="0" applyNumberFormat="1" applyBorder="1" applyAlignment="1" applyProtection="1">
      <alignment horizontal="right" vertical="center"/>
      <protection locked="0"/>
    </xf>
    <xf numFmtId="0" fontId="17" fillId="0" borderId="138" xfId="0" applyFont="1" applyBorder="1" applyAlignment="1">
      <alignment horizontal="right" vertical="top" wrapText="1"/>
    </xf>
    <xf numFmtId="0" fontId="17" fillId="0" borderId="139" xfId="0" applyFont="1" applyBorder="1" applyAlignment="1">
      <alignment horizontal="right" vertical="top" wrapText="1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41" borderId="34" xfId="0" applyFill="1" applyBorder="1" applyAlignment="1" applyProtection="1">
      <alignment horizontal="left" vertical="center"/>
      <protection locked="0"/>
    </xf>
    <xf numFmtId="0" fontId="1" fillId="0" borderId="101" xfId="0" applyFont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0" fontId="1" fillId="0" borderId="114" xfId="0" applyFont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6" xfId="0" applyFont="1" applyBorder="1" applyAlignment="1" applyProtection="1">
      <alignment/>
      <protection locked="0"/>
    </xf>
    <xf numFmtId="0" fontId="1" fillId="0" borderId="122" xfId="0" applyFont="1" applyBorder="1" applyAlignment="1" applyProtection="1">
      <alignment/>
      <protection locked="0"/>
    </xf>
    <xf numFmtId="0" fontId="1" fillId="0" borderId="140" xfId="0" applyFont="1" applyBorder="1" applyAlignment="1" applyProtection="1">
      <alignment/>
      <protection locked="0"/>
    </xf>
    <xf numFmtId="41" fontId="0" fillId="0" borderId="141" xfId="0" applyNumberFormat="1" applyBorder="1" applyAlignment="1" applyProtection="1">
      <alignment horizontal="right" vertical="center"/>
      <protection locked="0"/>
    </xf>
    <xf numFmtId="41" fontId="0" fillId="36" borderId="43" xfId="0" applyNumberFormat="1" applyFill="1" applyBorder="1" applyAlignment="1" applyProtection="1">
      <alignment horizontal="right" vertical="center"/>
      <protection locked="0"/>
    </xf>
    <xf numFmtId="41" fontId="1" fillId="36" borderId="76" xfId="0" applyNumberFormat="1" applyFont="1" applyFill="1" applyBorder="1" applyAlignment="1" applyProtection="1">
      <alignment horizontal="right" vertical="center"/>
      <protection/>
    </xf>
    <xf numFmtId="41" fontId="0" fillId="0" borderId="43" xfId="0" applyNumberFormat="1" applyFill="1" applyBorder="1" applyAlignment="1" applyProtection="1">
      <alignment horizontal="right" vertical="center"/>
      <protection/>
    </xf>
    <xf numFmtId="41" fontId="0" fillId="0" borderId="43" xfId="0" applyNumberFormat="1" applyFont="1" applyBorder="1" applyAlignment="1" applyProtection="1">
      <alignment horizontal="right" vertical="center"/>
      <protection locked="0"/>
    </xf>
    <xf numFmtId="41" fontId="0" fillId="0" borderId="58" xfId="0" applyNumberFormat="1" applyFont="1" applyBorder="1" applyAlignment="1" applyProtection="1">
      <alignment horizontal="right" vertical="center"/>
      <protection locked="0"/>
    </xf>
    <xf numFmtId="41" fontId="3" fillId="0" borderId="43" xfId="0" applyNumberFormat="1" applyFont="1" applyBorder="1" applyAlignment="1" applyProtection="1">
      <alignment horizontal="right" vertical="center"/>
      <protection locked="0"/>
    </xf>
    <xf numFmtId="41" fontId="0" fillId="0" borderId="58" xfId="0" applyNumberFormat="1" applyBorder="1" applyAlignment="1" applyProtection="1">
      <alignment horizontal="right" vertical="center"/>
      <protection locked="0"/>
    </xf>
    <xf numFmtId="41" fontId="0" fillId="0" borderId="58" xfId="0" applyNumberFormat="1" applyFill="1" applyBorder="1" applyAlignment="1" applyProtection="1">
      <alignment horizontal="right" vertical="center"/>
      <protection/>
    </xf>
    <xf numFmtId="41" fontId="0" fillId="0" borderId="72" xfId="0" applyNumberFormat="1" applyBorder="1" applyAlignment="1" applyProtection="1">
      <alignment horizontal="right" vertical="center"/>
      <protection locked="0"/>
    </xf>
    <xf numFmtId="41" fontId="0" fillId="36" borderId="18" xfId="0" applyNumberFormat="1" applyFont="1" applyFill="1" applyBorder="1" applyAlignment="1" applyProtection="1">
      <alignment horizontal="right" vertical="center"/>
      <protection/>
    </xf>
    <xf numFmtId="41" fontId="0" fillId="42" borderId="43" xfId="0" applyNumberFormat="1" applyFill="1" applyBorder="1" applyAlignment="1" applyProtection="1">
      <alignment horizontal="right" vertical="center"/>
      <protection locked="0"/>
    </xf>
    <xf numFmtId="41" fontId="0" fillId="36" borderId="58" xfId="0" applyNumberFormat="1" applyFill="1" applyBorder="1" applyAlignment="1" applyProtection="1">
      <alignment horizontal="right" vertical="center"/>
      <protection locked="0"/>
    </xf>
    <xf numFmtId="41" fontId="0" fillId="0" borderId="58" xfId="0" applyNumberFormat="1" applyFont="1" applyFill="1" applyBorder="1" applyAlignment="1" applyProtection="1">
      <alignment horizontal="right" vertical="center"/>
      <protection locked="0"/>
    </xf>
    <xf numFmtId="0" fontId="18" fillId="0" borderId="99" xfId="0" applyFont="1" applyBorder="1" applyAlignment="1">
      <alignment horizontal="right" vertical="top" wrapText="1"/>
    </xf>
    <xf numFmtId="0" fontId="18" fillId="0" borderId="82" xfId="0" applyFont="1" applyBorder="1" applyAlignment="1">
      <alignment horizontal="right" vertical="top" wrapText="1"/>
    </xf>
    <xf numFmtId="41" fontId="0" fillId="0" borderId="0" xfId="0" applyNumberFormat="1" applyFill="1" applyAlignment="1" applyProtection="1">
      <alignment horizontal="left" vertical="center"/>
      <protection locked="0"/>
    </xf>
    <xf numFmtId="41" fontId="0" fillId="0" borderId="85" xfId="0" applyNumberFormat="1" applyFont="1" applyBorder="1" applyAlignment="1" applyProtection="1">
      <alignment horizontal="right" vertical="center"/>
      <protection locked="0"/>
    </xf>
    <xf numFmtId="41" fontId="0" fillId="0" borderId="83" xfId="0" applyNumberFormat="1" applyFont="1" applyBorder="1" applyAlignment="1" applyProtection="1">
      <alignment horizontal="right" vertical="center"/>
      <protection locked="0"/>
    </xf>
    <xf numFmtId="0" fontId="18" fillId="0" borderId="74" xfId="0" applyFont="1" applyBorder="1" applyAlignment="1">
      <alignment vertical="top" wrapText="1"/>
    </xf>
    <xf numFmtId="0" fontId="17" fillId="0" borderId="74" xfId="0" applyFont="1" applyBorder="1" applyAlignment="1">
      <alignment horizontal="center" vertical="top" wrapText="1"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0" xfId="62">
      <alignment/>
      <protection/>
    </xf>
    <xf numFmtId="3" fontId="0" fillId="0" borderId="0" xfId="62" applyNumberFormat="1">
      <alignment/>
      <protection/>
    </xf>
    <xf numFmtId="0" fontId="3" fillId="0" borderId="0" xfId="62" applyFont="1" applyAlignment="1">
      <alignment horizontal="center"/>
      <protection/>
    </xf>
    <xf numFmtId="3" fontId="3" fillId="0" borderId="11" xfId="62" applyNumberFormat="1" applyFont="1" applyBorder="1" applyAlignment="1">
      <alignment horizontal="center"/>
      <protection/>
    </xf>
    <xf numFmtId="0" fontId="0" fillId="0" borderId="11" xfId="62" applyFont="1" applyBorder="1">
      <alignment/>
      <protection/>
    </xf>
    <xf numFmtId="3" fontId="0" fillId="0" borderId="11" xfId="62" applyNumberFormat="1" applyBorder="1">
      <alignment/>
      <protection/>
    </xf>
    <xf numFmtId="0" fontId="1" fillId="0" borderId="11" xfId="62" applyFont="1" applyBorder="1">
      <alignment/>
      <protection/>
    </xf>
    <xf numFmtId="3" fontId="1" fillId="0" borderId="11" xfId="62" applyNumberFormat="1" applyFont="1" applyBorder="1">
      <alignment/>
      <protection/>
    </xf>
    <xf numFmtId="0" fontId="1" fillId="0" borderId="0" xfId="62" applyFont="1">
      <alignment/>
      <protection/>
    </xf>
    <xf numFmtId="0" fontId="0" fillId="0" borderId="94" xfId="59" applyBorder="1">
      <alignment/>
      <protection/>
    </xf>
    <xf numFmtId="0" fontId="70" fillId="0" borderId="94" xfId="61" applyBorder="1">
      <alignment/>
      <protection/>
    </xf>
    <xf numFmtId="0" fontId="10" fillId="0" borderId="94" xfId="59" applyFont="1" applyBorder="1">
      <alignment/>
      <protection/>
    </xf>
    <xf numFmtId="0" fontId="75" fillId="0" borderId="94" xfId="61" applyFont="1" applyBorder="1" applyAlignment="1">
      <alignment/>
      <protection/>
    </xf>
    <xf numFmtId="0" fontId="70" fillId="0" borderId="0" xfId="61">
      <alignment/>
      <protection/>
    </xf>
    <xf numFmtId="0" fontId="16" fillId="0" borderId="142" xfId="59" applyFont="1" applyBorder="1" applyAlignment="1">
      <alignment horizontal="center"/>
      <protection/>
    </xf>
    <xf numFmtId="0" fontId="16" fillId="0" borderId="11" xfId="59" applyFont="1" applyBorder="1" applyAlignment="1">
      <alignment horizontal="center" wrapText="1"/>
      <protection/>
    </xf>
    <xf numFmtId="41" fontId="21" fillId="0" borderId="11" xfId="59" applyNumberFormat="1" applyFont="1" applyBorder="1" applyAlignment="1">
      <alignment horizontal="center" wrapText="1"/>
      <protection/>
    </xf>
    <xf numFmtId="0" fontId="16" fillId="0" borderId="143" xfId="59" applyFont="1" applyBorder="1" applyAlignment="1">
      <alignment horizontal="center"/>
      <protection/>
    </xf>
    <xf numFmtId="0" fontId="22" fillId="0" borderId="144" xfId="59" applyFont="1" applyBorder="1" applyAlignment="1">
      <alignment horizontal="left"/>
      <protection/>
    </xf>
    <xf numFmtId="3" fontId="23" fillId="0" borderId="10" xfId="59" applyNumberFormat="1" applyFont="1" applyFill="1" applyBorder="1" applyAlignment="1">
      <alignment horizontal="center"/>
      <protection/>
    </xf>
    <xf numFmtId="41" fontId="23" fillId="0" borderId="10" xfId="59" applyNumberFormat="1" applyFont="1" applyFill="1" applyBorder="1" applyAlignment="1">
      <alignment horizontal="center"/>
      <protection/>
    </xf>
    <xf numFmtId="41" fontId="21" fillId="0" borderId="145" xfId="59" applyNumberFormat="1" applyFont="1" applyBorder="1" applyAlignment="1">
      <alignment/>
      <protection/>
    </xf>
    <xf numFmtId="0" fontId="16" fillId="0" borderId="142" xfId="59" applyFont="1" applyFill="1" applyBorder="1" applyAlignment="1">
      <alignment horizontal="center"/>
      <protection/>
    </xf>
    <xf numFmtId="3" fontId="21" fillId="0" borderId="11" xfId="59" applyNumberFormat="1" applyFont="1" applyFill="1" applyBorder="1" applyAlignment="1">
      <alignment horizontal="center"/>
      <protection/>
    </xf>
    <xf numFmtId="41" fontId="21" fillId="0" borderId="11" xfId="59" applyNumberFormat="1" applyFont="1" applyFill="1" applyBorder="1" applyAlignment="1">
      <alignment horizontal="center"/>
      <protection/>
    </xf>
    <xf numFmtId="41" fontId="21" fillId="0" borderId="146" xfId="59" applyNumberFormat="1" applyFont="1" applyFill="1" applyBorder="1" applyAlignment="1">
      <alignment/>
      <protection/>
    </xf>
    <xf numFmtId="41" fontId="21" fillId="0" borderId="146" xfId="59" applyNumberFormat="1" applyFont="1" applyFill="1" applyBorder="1" applyAlignment="1">
      <alignment horizontal="center"/>
      <protection/>
    </xf>
    <xf numFmtId="0" fontId="53" fillId="0" borderId="142" xfId="61" applyFont="1" applyFill="1" applyBorder="1" applyAlignment="1">
      <alignment horizontal="center"/>
      <protection/>
    </xf>
    <xf numFmtId="0" fontId="53" fillId="0" borderId="11" xfId="61" applyFont="1" applyFill="1" applyBorder="1">
      <alignment/>
      <protection/>
    </xf>
    <xf numFmtId="41" fontId="54" fillId="0" borderId="11" xfId="61" applyNumberFormat="1" applyFont="1" applyFill="1" applyBorder="1">
      <alignment/>
      <protection/>
    </xf>
    <xf numFmtId="0" fontId="22" fillId="0" borderId="147" xfId="59" applyFont="1" applyFill="1" applyBorder="1" applyAlignment="1">
      <alignment horizontal="left"/>
      <protection/>
    </xf>
    <xf numFmtId="3" fontId="23" fillId="0" borderId="11" xfId="59" applyNumberFormat="1" applyFont="1" applyFill="1" applyBorder="1" applyAlignment="1">
      <alignment horizontal="center"/>
      <protection/>
    </xf>
    <xf numFmtId="41" fontId="23" fillId="0" borderId="11" xfId="59" applyNumberFormat="1" applyFont="1" applyFill="1" applyBorder="1" applyAlignment="1">
      <alignment horizontal="center"/>
      <protection/>
    </xf>
    <xf numFmtId="41" fontId="54" fillId="0" borderId="11" xfId="61" applyNumberFormat="1" applyFont="1" applyFill="1" applyBorder="1" applyAlignment="1">
      <alignment horizontal="center"/>
      <protection/>
    </xf>
    <xf numFmtId="0" fontId="22" fillId="0" borderId="142" xfId="59" applyFont="1" applyFill="1" applyBorder="1" applyAlignment="1">
      <alignment horizontal="center"/>
      <protection/>
    </xf>
    <xf numFmtId="3" fontId="54" fillId="0" borderId="11" xfId="61" applyNumberFormat="1" applyFont="1" applyFill="1" applyBorder="1" applyAlignment="1">
      <alignment horizontal="center"/>
      <protection/>
    </xf>
    <xf numFmtId="0" fontId="22" fillId="0" borderId="142" xfId="59" applyFont="1" applyFill="1" applyBorder="1" applyAlignment="1">
      <alignment horizontal="left"/>
      <protection/>
    </xf>
    <xf numFmtId="0" fontId="22" fillId="0" borderId="142" xfId="59" applyFont="1" applyFill="1" applyBorder="1" applyAlignment="1">
      <alignment/>
      <protection/>
    </xf>
    <xf numFmtId="0" fontId="24" fillId="0" borderId="142" xfId="59" applyFont="1" applyFill="1" applyBorder="1" applyAlignment="1">
      <alignment horizontal="left"/>
      <protection/>
    </xf>
    <xf numFmtId="0" fontId="21" fillId="0" borderId="142" xfId="59" applyFont="1" applyFill="1" applyBorder="1" applyAlignment="1">
      <alignment horizontal="center"/>
      <protection/>
    </xf>
    <xf numFmtId="0" fontId="24" fillId="0" borderId="142" xfId="59" applyFont="1" applyFill="1" applyBorder="1" applyAlignment="1">
      <alignment horizontal="center"/>
      <protection/>
    </xf>
    <xf numFmtId="0" fontId="24" fillId="0" borderId="142" xfId="59" applyFont="1" applyFill="1" applyBorder="1" applyAlignment="1">
      <alignment/>
      <protection/>
    </xf>
    <xf numFmtId="0" fontId="11" fillId="0" borderId="142" xfId="59" applyFont="1" applyFill="1" applyBorder="1" applyAlignment="1">
      <alignment horizontal="left"/>
      <protection/>
    </xf>
    <xf numFmtId="0" fontId="10" fillId="0" borderId="142" xfId="59" applyFont="1" applyFill="1" applyBorder="1" applyAlignment="1">
      <alignment horizontal="center"/>
      <protection/>
    </xf>
    <xf numFmtId="0" fontId="16" fillId="0" borderId="148" xfId="59" applyFont="1" applyFill="1" applyBorder="1" applyAlignment="1">
      <alignment horizontal="center"/>
      <protection/>
    </xf>
    <xf numFmtId="41" fontId="21" fillId="0" borderId="149" xfId="59" applyNumberFormat="1" applyFont="1" applyFill="1" applyBorder="1" applyAlignment="1">
      <alignment horizontal="center"/>
      <protection/>
    </xf>
    <xf numFmtId="0" fontId="19" fillId="0" borderId="144" xfId="59" applyFont="1" applyFill="1" applyBorder="1" applyAlignment="1">
      <alignment horizontal="left"/>
      <protection/>
    </xf>
    <xf numFmtId="41" fontId="21" fillId="0" borderId="145" xfId="59" applyNumberFormat="1" applyFont="1" applyFill="1" applyBorder="1" applyAlignment="1">
      <alignment horizontal="center"/>
      <protection/>
    </xf>
    <xf numFmtId="0" fontId="26" fillId="0" borderId="142" xfId="59" applyFont="1" applyFill="1" applyBorder="1" applyAlignment="1">
      <alignment horizontal="center"/>
      <protection/>
    </xf>
    <xf numFmtId="0" fontId="19" fillId="0" borderId="142" xfId="59" applyFont="1" applyFill="1" applyBorder="1" applyAlignment="1">
      <alignment horizontal="left"/>
      <protection/>
    </xf>
    <xf numFmtId="0" fontId="53" fillId="0" borderId="150" xfId="61" applyFont="1" applyFill="1" applyBorder="1" applyAlignment="1">
      <alignment horizontal="center"/>
      <protection/>
    </xf>
    <xf numFmtId="41" fontId="21" fillId="0" borderId="151" xfId="59" applyNumberFormat="1" applyFont="1" applyFill="1" applyBorder="1" applyAlignment="1">
      <alignment/>
      <protection/>
    </xf>
    <xf numFmtId="41" fontId="76" fillId="0" borderId="0" xfId="61" applyNumberFormat="1" applyFont="1">
      <alignment/>
      <protection/>
    </xf>
    <xf numFmtId="41" fontId="70" fillId="0" borderId="0" xfId="61" applyNumberFormat="1">
      <alignment/>
      <protection/>
    </xf>
    <xf numFmtId="0" fontId="0" fillId="0" borderId="84" xfId="0" applyBorder="1" applyAlignment="1">
      <alignment horizontal="left" vertical="center"/>
    </xf>
    <xf numFmtId="0" fontId="27" fillId="0" borderId="0" xfId="63" applyFont="1" applyAlignment="1">
      <alignment/>
      <protection/>
    </xf>
    <xf numFmtId="0" fontId="28" fillId="0" borderId="0" xfId="63" applyFont="1">
      <alignment/>
      <protection/>
    </xf>
    <xf numFmtId="0" fontId="29" fillId="0" borderId="0" xfId="63" applyFont="1" applyAlignment="1">
      <alignment horizontal="centerContinuous"/>
      <protection/>
    </xf>
    <xf numFmtId="0" fontId="28" fillId="0" borderId="0" xfId="63" applyFont="1" applyAlignment="1">
      <alignment horizontal="centerContinuous"/>
      <protection/>
    </xf>
    <xf numFmtId="0" fontId="28" fillId="0" borderId="0" xfId="63" applyFont="1" applyAlignment="1">
      <alignment/>
      <protection/>
    </xf>
    <xf numFmtId="0" fontId="27" fillId="0" borderId="0" xfId="63" applyFont="1" applyAlignment="1">
      <alignment horizontal="centerContinuous"/>
      <protection/>
    </xf>
    <xf numFmtId="0" fontId="30" fillId="0" borderId="0" xfId="63" applyFont="1" applyAlignment="1">
      <alignment/>
      <protection/>
    </xf>
    <xf numFmtId="0" fontId="31" fillId="0" borderId="0" xfId="63" applyFont="1" applyAlignment="1">
      <alignment/>
      <protection/>
    </xf>
    <xf numFmtId="0" fontId="30" fillId="0" borderId="11" xfId="63" applyFont="1" applyBorder="1" applyAlignment="1">
      <alignment horizontal="center"/>
      <protection/>
    </xf>
    <xf numFmtId="0" fontId="30" fillId="0" borderId="11" xfId="63" applyFont="1" applyBorder="1">
      <alignment/>
      <protection/>
    </xf>
    <xf numFmtId="3" fontId="30" fillId="0" borderId="11" xfId="63" applyNumberFormat="1" applyFont="1" applyBorder="1">
      <alignment/>
      <protection/>
    </xf>
    <xf numFmtId="3" fontId="28" fillId="0" borderId="0" xfId="63" applyNumberFormat="1" applyFont="1">
      <alignment/>
      <protection/>
    </xf>
    <xf numFmtId="0" fontId="30" fillId="0" borderId="32" xfId="63" applyFont="1" applyBorder="1">
      <alignment/>
      <protection/>
    </xf>
    <xf numFmtId="3" fontId="30" fillId="0" borderId="32" xfId="63" applyNumberFormat="1" applyFont="1" applyBorder="1">
      <alignment/>
      <protection/>
    </xf>
    <xf numFmtId="0" fontId="30" fillId="0" borderId="152" xfId="63" applyFont="1" applyBorder="1">
      <alignment/>
      <protection/>
    </xf>
    <xf numFmtId="3" fontId="30" fillId="0" borderId="152" xfId="63" applyNumberFormat="1" applyFont="1" applyBorder="1">
      <alignment/>
      <protection/>
    </xf>
    <xf numFmtId="0" fontId="30" fillId="0" borderId="0" xfId="63" applyFont="1">
      <alignment/>
      <protection/>
    </xf>
    <xf numFmtId="0" fontId="30" fillId="0" borderId="10" xfId="63" applyFont="1" applyBorder="1">
      <alignment/>
      <protection/>
    </xf>
    <xf numFmtId="3" fontId="30" fillId="0" borderId="10" xfId="63" applyNumberFormat="1" applyFont="1" applyBorder="1">
      <alignment/>
      <protection/>
    </xf>
    <xf numFmtId="3" fontId="21" fillId="43" borderId="11" xfId="59" applyNumberFormat="1" applyFont="1" applyFill="1" applyBorder="1" applyAlignment="1">
      <alignment horizontal="center"/>
      <protection/>
    </xf>
    <xf numFmtId="41" fontId="21" fillId="43" borderId="11" xfId="59" applyNumberFormat="1" applyFont="1" applyFill="1" applyBorder="1" applyAlignment="1">
      <alignment horizontal="center"/>
      <protection/>
    </xf>
    <xf numFmtId="3" fontId="0" fillId="43" borderId="11" xfId="59" applyNumberFormat="1" applyFont="1" applyFill="1" applyBorder="1" applyAlignment="1">
      <alignment horizontal="center"/>
      <protection/>
    </xf>
    <xf numFmtId="41" fontId="13" fillId="43" borderId="11" xfId="59" applyNumberFormat="1" applyFont="1" applyFill="1" applyBorder="1" applyAlignment="1">
      <alignment horizontal="center"/>
      <protection/>
    </xf>
    <xf numFmtId="41" fontId="25" fillId="43" borderId="11" xfId="59" applyNumberFormat="1" applyFont="1" applyFill="1" applyBorder="1" applyAlignment="1">
      <alignment horizontal="center"/>
      <protection/>
    </xf>
    <xf numFmtId="3" fontId="0" fillId="43" borderId="12" xfId="59" applyNumberFormat="1" applyFont="1" applyFill="1" applyBorder="1" applyAlignment="1">
      <alignment horizontal="center"/>
      <protection/>
    </xf>
    <xf numFmtId="3" fontId="21" fillId="43" borderId="12" xfId="59" applyNumberFormat="1" applyFont="1" applyFill="1" applyBorder="1" applyAlignment="1">
      <alignment horizontal="center"/>
      <protection/>
    </xf>
    <xf numFmtId="41" fontId="13" fillId="43" borderId="12" xfId="59" applyNumberFormat="1" applyFont="1" applyFill="1" applyBorder="1" applyAlignment="1">
      <alignment horizontal="center"/>
      <protection/>
    </xf>
    <xf numFmtId="3" fontId="0" fillId="43" borderId="10" xfId="59" applyNumberFormat="1" applyFont="1" applyFill="1" applyBorder="1" applyAlignment="1">
      <alignment horizontal="center"/>
      <protection/>
    </xf>
    <xf numFmtId="3" fontId="21" fillId="43" borderId="10" xfId="59" applyNumberFormat="1" applyFont="1" applyFill="1" applyBorder="1" applyAlignment="1">
      <alignment horizontal="center"/>
      <protection/>
    </xf>
    <xf numFmtId="41" fontId="25" fillId="43" borderId="10" xfId="59" applyNumberFormat="1" applyFont="1" applyFill="1" applyBorder="1" applyAlignment="1">
      <alignment horizontal="center"/>
      <protection/>
    </xf>
    <xf numFmtId="3" fontId="0" fillId="43" borderId="153" xfId="59" applyNumberFormat="1" applyFont="1" applyFill="1" applyBorder="1" applyAlignment="1">
      <alignment horizontal="center"/>
      <protection/>
    </xf>
    <xf numFmtId="3" fontId="21" fillId="43" borderId="153" xfId="59" applyNumberFormat="1" applyFont="1" applyFill="1" applyBorder="1" applyAlignment="1">
      <alignment horizontal="center"/>
      <protection/>
    </xf>
    <xf numFmtId="41" fontId="13" fillId="43" borderId="153" xfId="59" applyNumberFormat="1" applyFont="1" applyFill="1" applyBorder="1" applyAlignment="1">
      <alignment horizontal="center"/>
      <protection/>
    </xf>
    <xf numFmtId="0" fontId="32" fillId="4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3" fillId="0" borderId="11" xfId="0" applyFont="1" applyBorder="1" applyAlignment="1">
      <alignment horizontal="left" vertical="top" wrapText="1"/>
    </xf>
    <xf numFmtId="3" fontId="33" fillId="0" borderId="11" xfId="0" applyNumberFormat="1" applyFont="1" applyBorder="1" applyAlignment="1">
      <alignment horizontal="right" vertical="top" wrapText="1"/>
    </xf>
    <xf numFmtId="0" fontId="32" fillId="4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horizontal="right" vertical="top" wrapText="1"/>
    </xf>
    <xf numFmtId="0" fontId="33" fillId="0" borderId="11" xfId="0" applyFont="1" applyBorder="1" applyAlignment="1">
      <alignment horizontal="left" vertical="top" wrapText="1"/>
    </xf>
    <xf numFmtId="3" fontId="33" fillId="0" borderId="11" xfId="0" applyNumberFormat="1" applyFont="1" applyBorder="1" applyAlignment="1">
      <alignment horizontal="right" vertical="top" wrapText="1"/>
    </xf>
    <xf numFmtId="0" fontId="34" fillId="0" borderId="11" xfId="0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90" xfId="0" applyFont="1" applyFill="1" applyBorder="1" applyAlignment="1" applyProtection="1">
      <alignment horizontal="left" vertical="center"/>
      <protection locked="0"/>
    </xf>
    <xf numFmtId="0" fontId="1" fillId="0" borderId="91" xfId="0" applyFont="1" applyFill="1" applyBorder="1" applyAlignment="1" applyProtection="1">
      <alignment horizontal="left" vertical="center"/>
      <protection locked="0"/>
    </xf>
    <xf numFmtId="2" fontId="1" fillId="0" borderId="21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154" xfId="0" applyFont="1" applyBorder="1" applyAlignment="1">
      <alignment horizontal="center" vertical="top" wrapText="1"/>
    </xf>
    <xf numFmtId="0" fontId="18" fillId="0" borderId="104" xfId="0" applyFont="1" applyBorder="1" applyAlignment="1">
      <alignment horizontal="center" vertical="top" wrapText="1"/>
    </xf>
    <xf numFmtId="0" fontId="18" fillId="0" borderId="96" xfId="0" applyFont="1" applyBorder="1" applyAlignment="1">
      <alignment horizontal="center" vertical="top" wrapText="1"/>
    </xf>
    <xf numFmtId="0" fontId="18" fillId="0" borderId="155" xfId="0" applyFont="1" applyBorder="1" applyAlignment="1">
      <alignment horizontal="center" vertical="top" wrapText="1"/>
    </xf>
    <xf numFmtId="0" fontId="18" fillId="0" borderId="94" xfId="0" applyFont="1" applyBorder="1" applyAlignment="1">
      <alignment horizontal="center" vertical="top" wrapText="1"/>
    </xf>
    <xf numFmtId="0" fontId="18" fillId="0" borderId="13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154" xfId="0" applyFont="1" applyBorder="1" applyAlignment="1">
      <alignment horizontal="center" vertical="top" wrapText="1"/>
    </xf>
    <xf numFmtId="0" fontId="17" fillId="0" borderId="104" xfId="0" applyFont="1" applyBorder="1" applyAlignment="1">
      <alignment horizontal="center" vertical="top" wrapText="1"/>
    </xf>
    <xf numFmtId="0" fontId="17" fillId="0" borderId="96" xfId="0" applyFont="1" applyBorder="1" applyAlignment="1">
      <alignment horizontal="center" vertical="top" wrapText="1"/>
    </xf>
    <xf numFmtId="0" fontId="17" fillId="0" borderId="75" xfId="0" applyFont="1" applyBorder="1" applyAlignment="1">
      <alignment horizontal="center" vertical="top" wrapText="1"/>
    </xf>
    <xf numFmtId="0" fontId="17" fillId="0" borderId="77" xfId="0" applyFont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 applyProtection="1">
      <alignment horizontal="center" vertical="center" wrapText="1"/>
      <protection locked="0"/>
    </xf>
    <xf numFmtId="0" fontId="1" fillId="0" borderId="12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41" fontId="0" fillId="0" borderId="11" xfId="0" applyNumberFormat="1" applyBorder="1" applyAlignment="1">
      <alignment horizontal="center" wrapText="1"/>
    </xf>
    <xf numFmtId="41" fontId="16" fillId="0" borderId="11" xfId="0" applyNumberFormat="1" applyFont="1" applyBorder="1" applyAlignment="1">
      <alignment horizontal="center" wrapText="1"/>
    </xf>
    <xf numFmtId="41" fontId="0" fillId="0" borderId="43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0" fillId="0" borderId="0" xfId="62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3" fontId="3" fillId="0" borderId="11" xfId="62" applyNumberFormat="1" applyFont="1" applyBorder="1" applyAlignment="1">
      <alignment horizontal="center" vertical="center"/>
      <protection/>
    </xf>
    <xf numFmtId="3" fontId="3" fillId="0" borderId="11" xfId="62" applyNumberFormat="1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center"/>
    </xf>
    <xf numFmtId="0" fontId="32" fillId="44" borderId="59" xfId="0" applyFont="1" applyFill="1" applyBorder="1" applyAlignment="1">
      <alignment horizontal="center" vertical="top" wrapText="1"/>
    </xf>
    <xf numFmtId="0" fontId="32" fillId="44" borderId="43" xfId="0" applyFont="1" applyFill="1" applyBorder="1" applyAlignment="1">
      <alignment horizontal="center" vertical="top" wrapText="1"/>
    </xf>
    <xf numFmtId="0" fontId="32" fillId="44" borderId="62" xfId="0" applyFont="1" applyFill="1" applyBorder="1" applyAlignment="1">
      <alignment horizontal="center" vertical="top" wrapText="1"/>
    </xf>
    <xf numFmtId="0" fontId="32" fillId="44" borderId="83" xfId="0" applyFont="1" applyFill="1" applyBorder="1" applyAlignment="1">
      <alignment horizontal="center" vertical="top" wrapText="1"/>
    </xf>
    <xf numFmtId="0" fontId="77" fillId="0" borderId="144" xfId="61" applyFont="1" applyBorder="1" applyAlignment="1">
      <alignment horizontal="center"/>
      <protection/>
    </xf>
    <xf numFmtId="0" fontId="77" fillId="0" borderId="10" xfId="61" applyFont="1" applyBorder="1" applyAlignment="1">
      <alignment horizontal="center"/>
      <protection/>
    </xf>
    <xf numFmtId="0" fontId="77" fillId="0" borderId="145" xfId="61" applyFont="1" applyBorder="1" applyAlignment="1">
      <alignment horizontal="center"/>
      <protection/>
    </xf>
    <xf numFmtId="41" fontId="16" fillId="0" borderId="156" xfId="59" applyNumberFormat="1" applyFont="1" applyBorder="1" applyAlignment="1">
      <alignment horizontal="center"/>
      <protection/>
    </xf>
    <xf numFmtId="41" fontId="16" fillId="0" borderId="157" xfId="59" applyNumberFormat="1" applyFont="1" applyBorder="1" applyAlignment="1">
      <alignment horizontal="center"/>
      <protection/>
    </xf>
    <xf numFmtId="0" fontId="16" fillId="0" borderId="117" xfId="59" applyFont="1" applyBorder="1" applyAlignment="1">
      <alignment horizontal="center" wrapText="1"/>
      <protection/>
    </xf>
    <xf numFmtId="0" fontId="16" fillId="0" borderId="125" xfId="59" applyFont="1" applyBorder="1" applyAlignment="1">
      <alignment horizontal="center" wrapText="1"/>
      <protection/>
    </xf>
    <xf numFmtId="0" fontId="16" fillId="0" borderId="111" xfId="59" applyFont="1" applyBorder="1" applyAlignment="1">
      <alignment horizont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2 2" xfId="58"/>
    <cellStyle name="Normál 2 3" xfId="59"/>
    <cellStyle name="Normál 3" xfId="60"/>
    <cellStyle name="Normál 3 2" xfId="61"/>
    <cellStyle name="Normál 4" xfId="62"/>
    <cellStyle name="Normál_kv2005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yilvanos\Jegyzo\2015\04.%2023\Mell&#233;kletek\2.%20et.%20mell&#233;kletei%20Z&#225;rsz&#225;mad&#225;s%20mell&#233;kletei\z&#225;rsz&#225;mad&#225;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"/>
      <sheetName val="Óvoda"/>
      <sheetName val="Humán Szolgáltató"/>
      <sheetName val="Könyvtár"/>
      <sheetName val="Áll.tám."/>
      <sheetName val="Felújítások"/>
      <sheetName val="Felhalm.kiad."/>
      <sheetName val="7)Pénzben és term."/>
      <sheetName val="Működési mérleg"/>
      <sheetName val="Felhalmozási mérleg"/>
      <sheetName val="létszám"/>
      <sheetName val="Többéves kihat.j.köt."/>
      <sheetName val="Hitelállomány"/>
      <sheetName val="Közvetett támogatás"/>
      <sheetName val="Unió"/>
      <sheetName val="gazd.szerv"/>
      <sheetName val="mérleg"/>
      <sheetName val="pénzforgalmi"/>
      <sheetName val="eredménykimutatás"/>
      <sheetName val="pénzmaradvány"/>
      <sheetName val="pénzeszközváltozás"/>
      <sheetName val="vagyonkimutat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7"/>
  <sheetViews>
    <sheetView workbookViewId="0" topLeftCell="A16">
      <selection activeCell="E39" sqref="E3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262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341</v>
      </c>
      <c r="F3" s="44"/>
      <c r="G3" s="45"/>
      <c r="H3" s="45"/>
    </row>
    <row r="4" spans="1:8" ht="39" thickBot="1">
      <c r="A4" s="110"/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1005948000</v>
      </c>
      <c r="F5" s="73">
        <f>F6+F13+F14+F21</f>
        <v>1286477864</v>
      </c>
      <c r="G5" s="317">
        <f>G6+G13+G14+G21</f>
        <v>1286477864</v>
      </c>
      <c r="H5" s="126">
        <f>IF(F5=0,"",G5/F5*100)</f>
        <v>100</v>
      </c>
    </row>
    <row r="6" spans="1:8" ht="24" customHeight="1" thickBot="1">
      <c r="A6" s="32"/>
      <c r="B6" s="33" t="s">
        <v>9</v>
      </c>
      <c r="C6" s="40"/>
      <c r="D6" s="22" t="s">
        <v>175</v>
      </c>
      <c r="E6" s="318">
        <f>'Önk bev.'!E6+PH!E6+Óvoda!E6+'Humán Szolgáltató'!E6+Könyvtár!E6</f>
        <v>246700000</v>
      </c>
      <c r="F6" s="318">
        <f>'Önk bev.'!F6+PH!F6+Óvoda!F6+'Humán Szolgáltató'!F6+Könyvtár!F6</f>
        <v>239185907</v>
      </c>
      <c r="G6" s="316">
        <f>'Önk bev.'!G6+PH!G6+Óvoda!G6+'Humán Szolgáltató'!G6+Könyvtár!G6</f>
        <v>239185907</v>
      </c>
      <c r="H6" s="126">
        <f aca="true" t="shared" si="0" ref="H6:H47">IF(F6=0,"",G6/F6*100)</f>
        <v>100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127">
        <f>'Önk bev.'!E7+PH!E7+Óvoda!E7+'Humán Szolgáltató'!E7+Könyvtár!E7</f>
        <v>0</v>
      </c>
      <c r="F7" s="318">
        <f>'Önk bev.'!F7+PH!F7+Óvoda!F7+'Humán Szolgáltató'!F7+Könyvtár!F7</f>
        <v>0</v>
      </c>
      <c r="G7" s="316">
        <f>'Önk bev.'!G7+PH!G7+Óvoda!G7+'Humán Szolgáltató'!G7+Könyvtár!G7</f>
        <v>0</v>
      </c>
      <c r="H7" s="126">
        <f t="shared" si="0"/>
      </c>
    </row>
    <row r="8" spans="1:8" s="411" customFormat="1" ht="24" customHeight="1" thickBot="1">
      <c r="A8" s="408"/>
      <c r="B8" s="409"/>
      <c r="C8" s="410">
        <v>2</v>
      </c>
      <c r="D8" s="324" t="s">
        <v>154</v>
      </c>
      <c r="E8" s="127">
        <f>'Önk bev.'!E8+PH!E8+Óvoda!E8+'Humán Szolgáltató'!E8+Könyvtár!E8</f>
        <v>0</v>
      </c>
      <c r="F8" s="318">
        <f>'Önk bev.'!F8+PH!F8+Óvoda!F8+'Humán Szolgáltató'!F8+Könyvtár!F8</f>
        <v>0</v>
      </c>
      <c r="G8" s="316">
        <f>'Önk bev.'!G8+PH!G8+Óvoda!G8+'Humán Szolgáltató'!G8+Könyvtár!G8</f>
        <v>0</v>
      </c>
      <c r="H8" s="126">
        <f t="shared" si="0"/>
      </c>
    </row>
    <row r="9" spans="1:8" ht="24" customHeight="1" thickBot="1">
      <c r="A9" s="32"/>
      <c r="B9" s="33"/>
      <c r="C9" s="40">
        <v>3</v>
      </c>
      <c r="D9" s="26" t="s">
        <v>186</v>
      </c>
      <c r="E9" s="127">
        <f>'Önk bev.'!E9+PH!E9+Óvoda!E9+'Humán Szolgáltató'!E9+Könyvtár!E9</f>
        <v>22000000</v>
      </c>
      <c r="F9" s="318">
        <f>'Önk bev.'!F9+PH!F9+Óvoda!F9+'Humán Szolgáltató'!F9+Könyvtár!F9</f>
        <v>23299471</v>
      </c>
      <c r="G9" s="316">
        <f>'Önk bev.'!G9+PH!G9+Óvoda!G9+'Humán Szolgáltató'!G9+Könyvtár!G9</f>
        <v>23299471</v>
      </c>
      <c r="H9" s="126">
        <f t="shared" si="0"/>
        <v>100</v>
      </c>
    </row>
    <row r="10" spans="1:8" ht="24" customHeight="1" thickBot="1">
      <c r="A10" s="32"/>
      <c r="B10" s="33"/>
      <c r="C10" s="40">
        <v>4</v>
      </c>
      <c r="D10" s="26" t="s">
        <v>380</v>
      </c>
      <c r="E10" s="127">
        <f>'Önk bev.'!E10+PH!E10+Óvoda!E10+'Humán Szolgáltató'!E10+Könyvtár!E10</f>
        <v>223200000</v>
      </c>
      <c r="F10" s="318">
        <f>'Önk bev.'!F10+PH!F10+Óvoda!F10+'Humán Szolgáltató'!F10+Könyvtár!F10</f>
        <v>211455796</v>
      </c>
      <c r="G10" s="316">
        <f>'Önk bev.'!G10+PH!G10+Óvoda!G10+'Humán Szolgáltató'!G10+Könyvtár!G10</f>
        <v>211455796</v>
      </c>
      <c r="H10" s="126">
        <f t="shared" si="0"/>
        <v>100</v>
      </c>
    </row>
    <row r="11" spans="1:8" ht="24" customHeight="1" thickBot="1">
      <c r="A11" s="32"/>
      <c r="B11" s="33"/>
      <c r="C11" s="40">
        <v>5</v>
      </c>
      <c r="D11" s="26" t="s">
        <v>155</v>
      </c>
      <c r="E11" s="127">
        <f>'Önk bev.'!E11+PH!E11+Óvoda!E11+'Humán Szolgáltató'!E11+Könyvtár!E11</f>
        <v>0</v>
      </c>
      <c r="F11" s="318">
        <f>'Önk bev.'!F11+PH!F11+Óvoda!F11+'Humán Szolgáltató'!F11+Könyvtár!F11</f>
        <v>0</v>
      </c>
      <c r="G11" s="316">
        <f>'Önk bev.'!G11+PH!G11+Óvoda!G11+'Humán Szolgáltató'!G11+Könyvtár!G11</f>
        <v>0</v>
      </c>
      <c r="H11" s="126">
        <f t="shared" si="0"/>
      </c>
    </row>
    <row r="12" spans="1:8" ht="24" customHeight="1" thickBot="1">
      <c r="A12" s="32"/>
      <c r="B12" s="33"/>
      <c r="C12" s="40">
        <v>6</v>
      </c>
      <c r="D12" s="26" t="s">
        <v>381</v>
      </c>
      <c r="E12" s="127">
        <f>'Önk bev.'!E12+PH!E12+Óvoda!E12+'Humán Szolgáltató'!E12+Könyvtár!E12</f>
        <v>1500000</v>
      </c>
      <c r="F12" s="318">
        <f>'Önk bev.'!F12+PH!F12+Óvoda!F12+'Humán Szolgáltató'!F12+Könyvtár!F12</f>
        <v>4430640</v>
      </c>
      <c r="G12" s="316">
        <f>'Önk bev.'!G12+PH!G12+Óvoda!G12+'Humán Szolgáltató'!G12+Könyvtár!G12</f>
        <v>4430640</v>
      </c>
      <c r="H12" s="126">
        <f t="shared" si="0"/>
        <v>100</v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127">
        <f>'Önk bev.'!E13+PH!E13+Óvoda!E13+'Humán Szolgáltató'!E13+Könyvtár!E13</f>
        <v>98095000</v>
      </c>
      <c r="F13" s="318">
        <f>'Önk bev.'!F13+PH!F13+Óvoda!F13+'Humán Szolgáltató'!F13+Könyvtár!F13</f>
        <v>116003886</v>
      </c>
      <c r="G13" s="316">
        <f>'Önk bev.'!G13+PH!G13+Óvoda!G13+'Humán Szolgáltató'!G13+Könyvtár!G13</f>
        <v>116003886</v>
      </c>
      <c r="H13" s="126">
        <f t="shared" si="0"/>
        <v>100</v>
      </c>
    </row>
    <row r="14" spans="1:8" ht="24" customHeight="1" thickBot="1">
      <c r="A14" s="23"/>
      <c r="B14" s="24" t="s">
        <v>12</v>
      </c>
      <c r="C14" s="27"/>
      <c r="D14" s="324" t="s">
        <v>174</v>
      </c>
      <c r="E14" s="127">
        <f>SUM(E15:E18)+E20</f>
        <v>659353000</v>
      </c>
      <c r="F14" s="318">
        <f>SUM(F15:F18)+F20</f>
        <v>930080256</v>
      </c>
      <c r="G14" s="580">
        <f>SUM(G15:G18)+G20</f>
        <v>930080256</v>
      </c>
      <c r="H14" s="126">
        <f t="shared" si="0"/>
        <v>100</v>
      </c>
    </row>
    <row r="15" spans="1:8" s="411" customFormat="1" ht="24" customHeight="1" thickBot="1">
      <c r="A15" s="453"/>
      <c r="B15" s="454"/>
      <c r="C15" s="455" t="s">
        <v>9</v>
      </c>
      <c r="D15" s="456" t="s">
        <v>20</v>
      </c>
      <c r="E15" s="127">
        <f>'Önk bev.'!E15+PH!E15+Óvoda!E15+'Humán Szolgáltató'!E15+Könyvtár!E15</f>
        <v>0</v>
      </c>
      <c r="F15" s="318">
        <f>'Önk bev.'!F15+PH!F15+Óvoda!F15+'Humán Szolgáltató'!F15+Könyvtár!F15</f>
        <v>218346759</v>
      </c>
      <c r="G15" s="316">
        <f>'Önk bev.'!G15+PH!G15+Óvoda!G15+'Humán Szolgáltató'!G15+Könyvtár!G15</f>
        <v>218346759</v>
      </c>
      <c r="H15" s="126">
        <f t="shared" si="0"/>
        <v>100</v>
      </c>
    </row>
    <row r="16" spans="1:8" s="411" customFormat="1" ht="24" customHeight="1" thickBot="1">
      <c r="A16" s="453"/>
      <c r="B16" s="454"/>
      <c r="C16" s="455" t="s">
        <v>11</v>
      </c>
      <c r="D16" s="456" t="s">
        <v>95</v>
      </c>
      <c r="E16" s="127">
        <f>'Önk bev.'!E16+PH!E16+Óvoda!E16+'Humán Szolgáltató'!E16+Könyvtár!E16</f>
        <v>41305000</v>
      </c>
      <c r="F16" s="318">
        <f>'Önk bev.'!F16+PH!F16+Óvoda!F16+'Humán Szolgáltató'!F16+Könyvtár!F16</f>
        <v>44665900</v>
      </c>
      <c r="G16" s="316">
        <f>'Önk bev.'!G16+PH!G16+Óvoda!G16+'Humán Szolgáltató'!G16+Könyvtár!G16</f>
        <v>44665900</v>
      </c>
      <c r="H16" s="126">
        <f t="shared" si="0"/>
        <v>100</v>
      </c>
    </row>
    <row r="17" spans="1:8" s="411" customFormat="1" ht="24" customHeight="1" thickBot="1">
      <c r="A17" s="453"/>
      <c r="B17" s="454"/>
      <c r="C17" s="455" t="s">
        <v>12</v>
      </c>
      <c r="D17" s="324" t="s">
        <v>185</v>
      </c>
      <c r="E17" s="127">
        <f>'Önk bev.'!E17+PH!E17+Óvoda!E17+'Humán Szolgáltató'!E17+Könyvtár!E17</f>
        <v>133967000</v>
      </c>
      <c r="F17" s="318">
        <f>'Önk bev.'!F17+PH!F17+Óvoda!F17+'Humán Szolgáltató'!F17+Könyvtár!F17</f>
        <v>179913824</v>
      </c>
      <c r="G17" s="316">
        <f>'Önk bev.'!G17+PH!G17+Óvoda!G17+'Humán Szolgáltató'!G17+Könyvtár!G17</f>
        <v>179913824</v>
      </c>
      <c r="H17" s="126">
        <f t="shared" si="0"/>
        <v>100</v>
      </c>
    </row>
    <row r="18" spans="1:8" s="411" customFormat="1" ht="24" customHeight="1" thickBot="1">
      <c r="A18" s="470"/>
      <c r="B18" s="471"/>
      <c r="C18" s="472" t="s">
        <v>14</v>
      </c>
      <c r="D18" s="395" t="s">
        <v>181</v>
      </c>
      <c r="E18" s="127">
        <f>'Önk bev.'!E18+PH!E18+Óvoda!E18+'Humán Szolgáltató'!E18+Könyvtár!E18</f>
        <v>484081000</v>
      </c>
      <c r="F18" s="318">
        <f>'Önk bev.'!F18+PH!F18+Óvoda!F18+'Humán Szolgáltató'!F18+Könyvtár!F18</f>
        <v>486505188</v>
      </c>
      <c r="G18" s="316">
        <f>'Önk bev.'!G18+PH!G18+Óvoda!G18+'Humán Szolgáltató'!G18+Könyvtár!G18</f>
        <v>486505188</v>
      </c>
      <c r="H18" s="126">
        <f t="shared" si="0"/>
        <v>100</v>
      </c>
    </row>
    <row r="19" spans="1:8" s="419" customFormat="1" ht="24" customHeight="1" thickBot="1">
      <c r="A19" s="446"/>
      <c r="B19" s="447"/>
      <c r="C19" s="422"/>
      <c r="D19" s="448" t="s">
        <v>145</v>
      </c>
      <c r="E19" s="450">
        <f>PH!E19+Óvoda!E19+'Humán Szolgáltató'!E19+Könyvtár!E19+'Önk bev.'!E19</f>
        <v>45660000</v>
      </c>
      <c r="F19" s="451">
        <f>PH!F19+Óvoda!F19+'Humán Szolgáltató'!F19+Könyvtár!F19+'Önk bev.'!F19</f>
        <v>0</v>
      </c>
      <c r="G19" s="452">
        <f>PH!G19+Óvoda!G19+'Humán Szolgáltató'!G19+Könyvtár!G19+'Önk bev.'!G19</f>
        <v>0</v>
      </c>
      <c r="H19" s="126">
        <f t="shared" si="0"/>
      </c>
    </row>
    <row r="20" spans="1:8" ht="24" customHeight="1" thickBot="1">
      <c r="A20" s="32"/>
      <c r="B20" s="33"/>
      <c r="C20" s="34" t="s">
        <v>15</v>
      </c>
      <c r="D20" s="395" t="s">
        <v>279</v>
      </c>
      <c r="E20" s="127">
        <f>'Önk bev.'!E20+PH!E20+Óvoda!E20+'Humán Szolgáltató'!E20+Könyvtár!E20</f>
        <v>0</v>
      </c>
      <c r="F20" s="318">
        <f>'Önk bev.'!F20+PH!F20+Óvoda!F20+'Humán Szolgáltató'!F20+Könyvtár!F20</f>
        <v>648585</v>
      </c>
      <c r="G20" s="316">
        <f>'Önk bev.'!G20+PH!G20+Óvoda!G20+'Humán Szolgáltató'!G20+Könyvtár!G20</f>
        <v>648585</v>
      </c>
      <c r="H20" s="126">
        <f t="shared" si="0"/>
        <v>100</v>
      </c>
    </row>
    <row r="21" spans="1:8" ht="24" customHeight="1" thickBot="1">
      <c r="A21" s="32"/>
      <c r="B21" s="33" t="s">
        <v>14</v>
      </c>
      <c r="C21" s="34"/>
      <c r="D21" s="331" t="s">
        <v>177</v>
      </c>
      <c r="E21" s="127">
        <f>'Önk bev.'!E21+PH!E21+Óvoda!E21+'Humán Szolgáltató'!E21+Könyvtár!E21</f>
        <v>1800000</v>
      </c>
      <c r="F21" s="318">
        <f>'Önk bev.'!F21+PH!F21+Óvoda!F21+'Humán Szolgáltató'!F21+Könyvtár!F21</f>
        <v>1207815</v>
      </c>
      <c r="G21" s="316">
        <f>'Önk bev.'!G21+PH!G21+Óvoda!G21+'Humán Szolgáltató'!G21+Könyvtár!G21</f>
        <v>1207815</v>
      </c>
      <c r="H21" s="126">
        <f t="shared" si="0"/>
        <v>100</v>
      </c>
    </row>
    <row r="22" spans="1:8" ht="24" customHeight="1" thickBot="1">
      <c r="A22" s="18" t="s">
        <v>11</v>
      </c>
      <c r="B22" s="19"/>
      <c r="C22" s="20"/>
      <c r="D22" s="21" t="s">
        <v>19</v>
      </c>
      <c r="E22" s="76">
        <f>SUM(E23:E26)</f>
        <v>14567000</v>
      </c>
      <c r="F22" s="73">
        <f>SUM(F23:F26)</f>
        <v>1249968057</v>
      </c>
      <c r="G22" s="317">
        <f>SUM(G23:G26)</f>
        <v>1249968057</v>
      </c>
      <c r="H22" s="126">
        <f t="shared" si="0"/>
        <v>100</v>
      </c>
    </row>
    <row r="23" spans="1:8" ht="24" customHeight="1" thickBot="1">
      <c r="A23" s="32"/>
      <c r="B23" s="33" t="s">
        <v>9</v>
      </c>
      <c r="C23" s="34"/>
      <c r="D23" s="22" t="s">
        <v>178</v>
      </c>
      <c r="E23" s="127">
        <f>PH!E23+Óvoda!E23+'Humán Szolgáltató'!E23+Könyvtár!E23+'Önk bev.'!E23</f>
        <v>10000000</v>
      </c>
      <c r="F23" s="318">
        <f>PH!F23+Óvoda!F23+'Humán Szolgáltató'!F23+Könyvtár!F23+'Önk bev.'!F23</f>
        <v>5286766</v>
      </c>
      <c r="G23" s="316">
        <f>PH!G23+Óvoda!G23+'Humán Szolgáltató'!G23+Könyvtár!G23+'Önk bev.'!G23</f>
        <v>5286766</v>
      </c>
      <c r="H23" s="126">
        <f t="shared" si="0"/>
        <v>100</v>
      </c>
    </row>
    <row r="24" spans="1:8" ht="24" customHeight="1" thickBot="1">
      <c r="A24" s="23"/>
      <c r="B24" s="24" t="s">
        <v>11</v>
      </c>
      <c r="C24" s="27"/>
      <c r="D24" s="26" t="s">
        <v>179</v>
      </c>
      <c r="E24" s="127">
        <f>PH!E24+Óvoda!E24+'Humán Szolgáltató'!E24+Könyvtár!E24+'Önk bev.'!E24</f>
        <v>0</v>
      </c>
      <c r="F24" s="318">
        <f>PH!F24+Óvoda!F24+'Humán Szolgáltató'!F24+Könyvtár!F24+'Önk bev.'!F24</f>
        <v>0</v>
      </c>
      <c r="G24" s="316">
        <f>PH!G24+Óvoda!G24+'Humán Szolgáltató'!G24+Könyvtár!G24+'Önk bev.'!G24</f>
        <v>0</v>
      </c>
      <c r="H24" s="126">
        <f t="shared" si="0"/>
      </c>
    </row>
    <row r="25" spans="1:8" ht="24" customHeight="1" thickBot="1">
      <c r="A25" s="35"/>
      <c r="B25" s="36" t="s">
        <v>12</v>
      </c>
      <c r="C25" s="37"/>
      <c r="D25" s="26" t="s">
        <v>180</v>
      </c>
      <c r="E25" s="127">
        <f>PH!E25+Óvoda!E25+'Humán Szolgáltató'!E25+Könyvtár!E25+'Önk bev.'!E25</f>
        <v>0</v>
      </c>
      <c r="F25" s="318">
        <f>PH!F25+Óvoda!F25+'Humán Szolgáltató'!F25+Könyvtár!F25+'Önk bev.'!F25</f>
        <v>0</v>
      </c>
      <c r="G25" s="316">
        <f>PH!G25+Óvoda!G25+'Humán Szolgáltató'!G25+Könyvtár!G25+'Önk bev.'!G25</f>
        <v>0</v>
      </c>
      <c r="H25" s="126">
        <f t="shared" si="0"/>
      </c>
    </row>
    <row r="26" spans="1:8" ht="24" customHeight="1" thickBot="1">
      <c r="A26" s="35"/>
      <c r="B26" s="36" t="s">
        <v>14</v>
      </c>
      <c r="C26" s="37"/>
      <c r="D26" s="26" t="s">
        <v>143</v>
      </c>
      <c r="E26" s="127">
        <f>SUM(E27:E29)</f>
        <v>4567000</v>
      </c>
      <c r="F26" s="318">
        <f>SUM(F27:F29)</f>
        <v>1244681291</v>
      </c>
      <c r="G26" s="580">
        <f>SUM(G27:G29)</f>
        <v>1244681291</v>
      </c>
      <c r="H26" s="126">
        <f t="shared" si="0"/>
        <v>100</v>
      </c>
    </row>
    <row r="27" spans="1:8" ht="24" customHeight="1" thickBot="1">
      <c r="A27" s="23"/>
      <c r="B27" s="24"/>
      <c r="C27" s="37" t="s">
        <v>9</v>
      </c>
      <c r="D27" s="26" t="s">
        <v>182</v>
      </c>
      <c r="E27" s="127">
        <f>PH!E27+Óvoda!E27+'Humán Szolgáltató'!E27+Könyvtár!E27+'Önk bev.'!E27</f>
        <v>0</v>
      </c>
      <c r="F27" s="318">
        <f>PH!F27+Óvoda!F27+'Humán Szolgáltató'!F27+Könyvtár!F27+'Önk bev.'!F27</f>
        <v>42373373</v>
      </c>
      <c r="G27" s="316">
        <f>PH!G27+Óvoda!G27+'Humán Szolgáltató'!G27+Könyvtár!G27+'Önk bev.'!G27</f>
        <v>42373373</v>
      </c>
      <c r="H27" s="126">
        <f t="shared" si="0"/>
        <v>100</v>
      </c>
    </row>
    <row r="28" spans="1:8" ht="24" customHeight="1" thickBot="1">
      <c r="A28" s="23"/>
      <c r="B28" s="24"/>
      <c r="C28" s="37" t="s">
        <v>11</v>
      </c>
      <c r="D28" s="26" t="s">
        <v>183</v>
      </c>
      <c r="E28" s="127">
        <f>PH!E28+Óvoda!E28+'Humán Szolgáltató'!E28+Könyvtár!E28+'Önk bev.'!E28</f>
        <v>3567000</v>
      </c>
      <c r="F28" s="318">
        <f>PH!F28+Óvoda!F28+'Humán Szolgáltató'!F28+Könyvtár!F28+'Önk bev.'!F28</f>
        <v>1196300336</v>
      </c>
      <c r="G28" s="316">
        <f>PH!G28+Óvoda!G28+'Humán Szolgáltató'!G28+Könyvtár!G28+'Önk bev.'!G28</f>
        <v>1196300336</v>
      </c>
      <c r="H28" s="126">
        <f t="shared" si="0"/>
        <v>100</v>
      </c>
    </row>
    <row r="29" spans="1:8" ht="24" customHeight="1" thickBot="1">
      <c r="A29" s="336"/>
      <c r="B29" s="338"/>
      <c r="C29" s="339" t="s">
        <v>12</v>
      </c>
      <c r="D29" s="469" t="s">
        <v>184</v>
      </c>
      <c r="E29" s="127">
        <f>PH!E29+Óvoda!E29+'Humán Szolgáltató'!E29+Könyvtár!E29+'Önk bev.'!E29</f>
        <v>1000000</v>
      </c>
      <c r="F29" s="318">
        <f>PH!F29+Óvoda!F29+'Humán Szolgáltató'!F29+Könyvtár!F29+'Önk bev.'!F29</f>
        <v>6007582</v>
      </c>
      <c r="G29" s="316">
        <f>PH!G29+Óvoda!G29+'Humán Szolgáltató'!G29+Könyvtár!G29+'Önk bev.'!G29</f>
        <v>6007582</v>
      </c>
      <c r="H29" s="126">
        <f t="shared" si="0"/>
        <v>100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317">
        <f>G31</f>
        <v>0</v>
      </c>
      <c r="H30" s="126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27">
        <f>PH!E31+Óvoda!E31+'Humán Szolgáltató'!E31+Könyvtár!E31+'Önk bev.'!E31</f>
        <v>0</v>
      </c>
      <c r="F31" s="318">
        <f>PH!F31+Óvoda!F31+'Humán Szolgáltató'!F31+Könyvtár!F31+'Önk bev.'!F31</f>
        <v>0</v>
      </c>
      <c r="G31" s="316">
        <f>PH!G31+Óvoda!G31+'Humán Szolgáltató'!G31+Könyvtár!G31+'Önk bev.'!G31</f>
        <v>0</v>
      </c>
      <c r="H31" s="126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127">
        <f>PH!E32+Óvoda!E32+'Humán Szolgáltató'!E32+Könyvtár!E32+'Önk bev.'!E32</f>
        <v>0</v>
      </c>
      <c r="F32" s="318">
        <f>PH!F32+Óvoda!F32+'Humán Szolgáltató'!F32+Könyvtár!F32+'Önk bev.'!F32</f>
        <v>0</v>
      </c>
      <c r="G32" s="316">
        <f>PH!G32+Óvoda!G32+'Humán Szolgáltató'!G32+Könyvtár!G32+'Önk bev.'!G32</f>
        <v>0</v>
      </c>
      <c r="H32" s="126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127">
        <f>PH!E33+Óvoda!E33+'Humán Szolgáltató'!E33+Könyvtár!E33+'Önk bev.'!E33</f>
        <v>0</v>
      </c>
      <c r="F33" s="318">
        <f>PH!F33+Óvoda!F33+'Humán Szolgáltató'!F33+Könyvtár!F33+'Önk bev.'!F33</f>
        <v>0</v>
      </c>
      <c r="G33" s="316">
        <f>PH!G33+Óvoda!G33+'Humán Szolgáltató'!G33+Könyvtár!G33+'Önk bev.'!G33</f>
        <v>0</v>
      </c>
      <c r="H33" s="126">
        <f t="shared" si="0"/>
      </c>
    </row>
    <row r="34" spans="1:8" ht="24" customHeight="1" thickBot="1">
      <c r="A34" s="693" t="s">
        <v>44</v>
      </c>
      <c r="B34" s="694"/>
      <c r="C34" s="694"/>
      <c r="D34" s="695"/>
      <c r="E34" s="76">
        <f>E5+E22+E30</f>
        <v>1020515000</v>
      </c>
      <c r="F34" s="73">
        <f>F5+F22+F30</f>
        <v>2536445921</v>
      </c>
      <c r="G34" s="317">
        <f>G5+G22+G30</f>
        <v>2536445921</v>
      </c>
      <c r="H34" s="126">
        <f t="shared" si="0"/>
        <v>100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E36+E40+E43</f>
        <v>924462000</v>
      </c>
      <c r="F35" s="73">
        <f>F36+F40+F43</f>
        <v>826112491</v>
      </c>
      <c r="G35" s="317">
        <f>G36+G40+G43</f>
        <v>792325620</v>
      </c>
      <c r="H35" s="126">
        <f t="shared" si="0"/>
        <v>95.91013677094976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27">
        <f>SUM(E37:E39)</f>
        <v>453766000</v>
      </c>
      <c r="F36" s="318">
        <f>SUM(F37:F39)</f>
        <v>494612620</v>
      </c>
      <c r="G36" s="316">
        <f>SUM(G37:G39)</f>
        <v>494612620</v>
      </c>
      <c r="H36" s="126">
        <f t="shared" si="0"/>
        <v>100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127">
        <f>PH!E37+Óvoda!E37+'Humán Szolgáltató'!E37+Könyvtár!E37+'Önk bev.'!E37</f>
        <v>153766000</v>
      </c>
      <c r="F37" s="318">
        <f>PH!F37+Óvoda!F37+'Humán Szolgáltató'!F37+Könyvtár!F37+'Önk bev.'!F37</f>
        <v>151990275</v>
      </c>
      <c r="G37" s="316">
        <f>PH!G37+Óvoda!G37+'Humán Szolgáltató'!G37+Könyvtár!G37+'Önk bev.'!G37</f>
        <v>151990275</v>
      </c>
      <c r="H37" s="126">
        <f t="shared" si="0"/>
        <v>100</v>
      </c>
    </row>
    <row r="38" spans="1:8" ht="24" customHeight="1" thickBot="1">
      <c r="A38" s="23"/>
      <c r="B38" s="24"/>
      <c r="C38" s="25">
        <v>2</v>
      </c>
      <c r="D38" s="26" t="s">
        <v>148</v>
      </c>
      <c r="E38" s="127">
        <f>PH!E38+Óvoda!E38+'Humán Szolgáltató'!E38+Könyvtár!E38+'Önk bev.'!E38</f>
        <v>300000000</v>
      </c>
      <c r="F38" s="318">
        <f>PH!F38+Óvoda!F38+'Humán Szolgáltató'!F38+Könyvtár!F38+'Önk bev.'!F38</f>
        <v>325734622</v>
      </c>
      <c r="G38" s="316">
        <f>PH!G38+Óvoda!G38+'Humán Szolgáltató'!G38+Könyvtár!G38+'Önk bev.'!G38</f>
        <v>325734622</v>
      </c>
      <c r="H38" s="126">
        <f t="shared" si="0"/>
        <v>100</v>
      </c>
    </row>
    <row r="39" spans="1:8" ht="24" customHeight="1" thickBot="1">
      <c r="A39" s="23"/>
      <c r="B39" s="24"/>
      <c r="C39" s="25">
        <v>3</v>
      </c>
      <c r="D39" s="26" t="s">
        <v>506</v>
      </c>
      <c r="E39" s="127">
        <f>PH!E39+Óvoda!E39+'Humán Szolgáltató'!E39+Könyvtár!E39+'Önk bev.'!E39</f>
        <v>0</v>
      </c>
      <c r="F39" s="318">
        <f>PH!F39+Óvoda!F39+'Humán Szolgáltató'!F39+Könyvtár!F39+'Önk bev.'!F39</f>
        <v>16887723</v>
      </c>
      <c r="G39" s="316">
        <f>PH!G39+Óvoda!G39+'Humán Szolgáltató'!G39+Könyvtár!G39+'Önk bev.'!G39</f>
        <v>16887723</v>
      </c>
      <c r="H39" s="126">
        <f>IF(F39=0,"",G39/F39*100)</f>
        <v>100</v>
      </c>
    </row>
    <row r="40" spans="1:8" ht="24" customHeight="1" thickBot="1">
      <c r="A40" s="23"/>
      <c r="B40" s="24" t="s">
        <v>11</v>
      </c>
      <c r="C40" s="25"/>
      <c r="D40" s="26" t="s">
        <v>149</v>
      </c>
      <c r="E40" s="127">
        <f>PH!E40+Óvoda!E40+'Humán Szolgáltató'!E40+Könyvtár!E40+'Önk bev.'!E40</f>
        <v>470696000</v>
      </c>
      <c r="F40" s="318">
        <f>PH!F40+Óvoda!F40+'Humán Szolgáltató'!F40+Könyvtár!F40+'Önk bev.'!F40</f>
        <v>331499871</v>
      </c>
      <c r="G40" s="316">
        <f>PH!G40+Óvoda!G40+'Humán Szolgáltató'!G40+Könyvtár!G40+'Önk bev.'!G40</f>
        <v>297713000</v>
      </c>
      <c r="H40" s="126">
        <f t="shared" si="0"/>
        <v>89.80787808511697</v>
      </c>
    </row>
    <row r="41" spans="1:8" ht="24" customHeight="1" thickBot="1">
      <c r="A41" s="35"/>
      <c r="B41" s="36"/>
      <c r="C41" s="39" t="s">
        <v>9</v>
      </c>
      <c r="D41" s="71" t="s">
        <v>151</v>
      </c>
      <c r="E41" s="127">
        <f>PH!E41+Óvoda!E41+'Humán Szolgáltató'!E41+Könyvtár!E41+'Önk bev.'!E41</f>
        <v>167713000</v>
      </c>
      <c r="F41" s="318">
        <f>PH!F41+Óvoda!F41+'Humán Szolgáltató'!F41+Könyvtár!F41+'Önk bev.'!F41</f>
        <v>167713000</v>
      </c>
      <c r="G41" s="316">
        <f>PH!G41+Óvoda!G41+'Humán Szolgáltató'!G41+Könyvtár!G41+'Önk bev.'!G41</f>
        <v>167713000</v>
      </c>
      <c r="H41" s="126">
        <f t="shared" si="0"/>
        <v>100</v>
      </c>
    </row>
    <row r="42" spans="1:8" ht="24" customHeight="1" thickBot="1">
      <c r="A42" s="35"/>
      <c r="B42" s="36"/>
      <c r="C42" s="39">
        <v>2</v>
      </c>
      <c r="D42" s="38" t="s">
        <v>152</v>
      </c>
      <c r="E42" s="127">
        <f>PH!E42+Óvoda!E42+'Humán Szolgáltató'!E42+Könyvtár!E42+'Önk bev.'!E42</f>
        <v>302983000</v>
      </c>
      <c r="F42" s="318">
        <f>PH!F42+Óvoda!F42+'Humán Szolgáltató'!F42+Könyvtár!F42+'Önk bev.'!F42</f>
        <v>163786871</v>
      </c>
      <c r="G42" s="316">
        <f>PH!G42+Óvoda!G42+'Humán Szolgáltató'!G42+Könyvtár!G42+'Önk bev.'!G42</f>
        <v>130000000</v>
      </c>
      <c r="H42" s="126">
        <f t="shared" si="0"/>
        <v>79.37144119445325</v>
      </c>
    </row>
    <row r="43" spans="1:8" s="404" customFormat="1" ht="24" customHeight="1" hidden="1" thickBot="1">
      <c r="A43" s="397"/>
      <c r="B43" s="398" t="s">
        <v>12</v>
      </c>
      <c r="C43" s="399"/>
      <c r="D43" s="400" t="s">
        <v>116</v>
      </c>
      <c r="E43" s="405"/>
      <c r="F43" s="406"/>
      <c r="G43" s="407"/>
      <c r="H43" s="126">
        <f>IF(F43=0,"",G43/F43*100)</f>
      </c>
    </row>
    <row r="44" spans="1:8" s="404" customFormat="1" ht="24" customHeight="1" hidden="1" thickBot="1">
      <c r="A44" s="397"/>
      <c r="B44" s="398"/>
      <c r="C44" s="399" t="s">
        <v>9</v>
      </c>
      <c r="D44" s="400" t="s">
        <v>3</v>
      </c>
      <c r="E44" s="405"/>
      <c r="F44" s="406"/>
      <c r="G44" s="407"/>
      <c r="H44" s="126">
        <f>IF(F44=0,"",G44/F44*100)</f>
      </c>
    </row>
    <row r="45" spans="1:8" s="404" customFormat="1" ht="24" customHeight="1" hidden="1" thickBot="1">
      <c r="A45" s="397"/>
      <c r="B45" s="398"/>
      <c r="C45" s="399" t="s">
        <v>11</v>
      </c>
      <c r="D45" s="400" t="s">
        <v>4</v>
      </c>
      <c r="E45" s="405"/>
      <c r="F45" s="406"/>
      <c r="G45" s="407"/>
      <c r="H45" s="126">
        <f>IF(F45=0,"",G45/F45*100)</f>
      </c>
    </row>
    <row r="46" spans="1:8" ht="24" customHeight="1" thickBot="1">
      <c r="A46" s="18" t="s">
        <v>15</v>
      </c>
      <c r="B46" s="19"/>
      <c r="C46" s="42"/>
      <c r="D46" s="21" t="s">
        <v>153</v>
      </c>
      <c r="E46" s="76">
        <f>PH!E46+Óvoda!E46+'Humán Szolgáltató'!E46+Könyvtár!E46+'Önk bev.'!E46</f>
        <v>0</v>
      </c>
      <c r="F46" s="73">
        <f>PH!F46+Óvoda!F46+'Humán Szolgáltató'!F46+Könyvtár!F46+'Önk bev.'!F46</f>
        <v>0</v>
      </c>
      <c r="G46" s="317">
        <f>PH!G46+Óvoda!G46+'Humán Szolgáltató'!G46+Könyvtár!G46+'Önk bev.'!G46</f>
        <v>0</v>
      </c>
      <c r="H46" s="126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1944977000</v>
      </c>
      <c r="F47" s="73">
        <f>F34+F35+F46</f>
        <v>3362558412</v>
      </c>
      <c r="G47" s="317">
        <f>G34+G35+G46</f>
        <v>3328771541</v>
      </c>
      <c r="H47" s="126">
        <f t="shared" si="0"/>
        <v>98.99520344748736</v>
      </c>
    </row>
  </sheetData>
  <sheetProtection formatCells="0" formatColumns="0" formatRows="0" autoFilter="0" pivotTable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600" verticalDpi="600" orientation="portrait" paperSize="9" scale="55" r:id="rId1"/>
  <headerFooter alignWithMargins="0">
    <oddHeader>&amp;C&amp;"Times New Roman,Normál"Mezőkovácsháza Város Önkormányzatának költségvetése
&amp;UB E V É T E L E K&amp;R&amp;12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875" style="135" customWidth="1"/>
    <col min="2" max="2" width="51.875" style="135" bestFit="1" customWidth="1"/>
    <col min="3" max="5" width="14.75390625" style="135" bestFit="1" customWidth="1"/>
    <col min="6" max="6" width="22.25390625" style="135" customWidth="1"/>
    <col min="7" max="16384" width="9.125" style="135" customWidth="1"/>
  </cols>
  <sheetData>
    <row r="1" ht="13.5" thickBot="1">
      <c r="F1" s="191" t="s">
        <v>130</v>
      </c>
    </row>
    <row r="2" spans="1:6" ht="19.5" customHeight="1" thickBot="1">
      <c r="A2" s="136" t="s">
        <v>50</v>
      </c>
      <c r="B2" s="136" t="s">
        <v>51</v>
      </c>
      <c r="C2" s="137" t="s">
        <v>343</v>
      </c>
      <c r="D2" s="138"/>
      <c r="E2" s="139"/>
      <c r="F2" s="140" t="s">
        <v>52</v>
      </c>
    </row>
    <row r="3" spans="1:6" ht="18.75" customHeight="1" thickBot="1">
      <c r="A3" s="141"/>
      <c r="B3" s="141"/>
      <c r="C3" s="142" t="s">
        <v>0</v>
      </c>
      <c r="D3" s="143" t="s">
        <v>1</v>
      </c>
      <c r="E3" s="144" t="s">
        <v>2</v>
      </c>
      <c r="F3" s="141" t="s">
        <v>53</v>
      </c>
    </row>
    <row r="4" spans="1:6" ht="18" customHeight="1">
      <c r="A4" s="145" t="s">
        <v>9</v>
      </c>
      <c r="B4" s="146" t="s">
        <v>384</v>
      </c>
      <c r="C4" s="588">
        <v>1500000</v>
      </c>
      <c r="D4" s="2">
        <v>1500000</v>
      </c>
      <c r="E4" s="59"/>
      <c r="F4" s="148" t="s">
        <v>350</v>
      </c>
    </row>
    <row r="5" spans="1:6" ht="18" customHeight="1">
      <c r="A5" s="145" t="s">
        <v>11</v>
      </c>
      <c r="B5" s="146" t="s">
        <v>385</v>
      </c>
      <c r="C5" s="588">
        <v>940000</v>
      </c>
      <c r="D5" s="2">
        <v>940000</v>
      </c>
      <c r="E5" s="59"/>
      <c r="F5" s="148" t="s">
        <v>350</v>
      </c>
    </row>
    <row r="6" spans="1:6" ht="18" customHeight="1">
      <c r="A6" s="145" t="s">
        <v>12</v>
      </c>
      <c r="B6" s="146" t="s">
        <v>386</v>
      </c>
      <c r="C6" s="588">
        <v>1180000</v>
      </c>
      <c r="D6" s="2">
        <v>1180000</v>
      </c>
      <c r="E6" s="59"/>
      <c r="F6" s="148" t="s">
        <v>350</v>
      </c>
    </row>
    <row r="7" spans="1:6" ht="18" customHeight="1">
      <c r="A7" s="145" t="s">
        <v>14</v>
      </c>
      <c r="B7" s="146" t="s">
        <v>351</v>
      </c>
      <c r="C7" s="588">
        <v>300000</v>
      </c>
      <c r="D7" s="2"/>
      <c r="E7" s="59"/>
      <c r="F7" s="148" t="s">
        <v>117</v>
      </c>
    </row>
    <row r="8" spans="1:6" ht="18" customHeight="1">
      <c r="A8" s="145" t="s">
        <v>15</v>
      </c>
      <c r="B8" s="149" t="s">
        <v>352</v>
      </c>
      <c r="C8" s="588">
        <v>1430000</v>
      </c>
      <c r="D8" s="2">
        <v>1430000</v>
      </c>
      <c r="E8" s="59"/>
      <c r="F8" s="150" t="s">
        <v>117</v>
      </c>
    </row>
    <row r="9" spans="1:6" ht="18" customHeight="1">
      <c r="A9" s="145" t="s">
        <v>16</v>
      </c>
      <c r="B9" s="151" t="s">
        <v>353</v>
      </c>
      <c r="C9" s="587">
        <v>435000</v>
      </c>
      <c r="D9" s="153">
        <v>435000</v>
      </c>
      <c r="E9" s="154"/>
      <c r="F9" s="155" t="s">
        <v>117</v>
      </c>
    </row>
    <row r="10" spans="1:6" ht="18" customHeight="1">
      <c r="A10" s="145" t="s">
        <v>17</v>
      </c>
      <c r="B10" s="151" t="s">
        <v>354</v>
      </c>
      <c r="C10" s="587">
        <v>3600000</v>
      </c>
      <c r="D10" s="153">
        <v>3600000</v>
      </c>
      <c r="E10" s="154">
        <v>0</v>
      </c>
      <c r="F10" s="155" t="s">
        <v>355</v>
      </c>
    </row>
    <row r="11" spans="1:6" ht="18" customHeight="1">
      <c r="A11" s="145" t="s">
        <v>18</v>
      </c>
      <c r="B11" s="151" t="s">
        <v>356</v>
      </c>
      <c r="C11" s="152">
        <v>13585000</v>
      </c>
      <c r="D11" s="153">
        <v>9396752</v>
      </c>
      <c r="E11" s="154">
        <v>9396752</v>
      </c>
      <c r="F11" s="155" t="s">
        <v>283</v>
      </c>
    </row>
    <row r="12" spans="1:6" ht="18" customHeight="1">
      <c r="A12" s="145" t="s">
        <v>30</v>
      </c>
      <c r="B12" s="151" t="s">
        <v>357</v>
      </c>
      <c r="C12" s="152">
        <v>2557000</v>
      </c>
      <c r="D12" s="153">
        <v>2556510</v>
      </c>
      <c r="E12" s="154">
        <v>2556510</v>
      </c>
      <c r="F12" s="155" t="s">
        <v>283</v>
      </c>
    </row>
    <row r="13" spans="1:6" ht="18" customHeight="1">
      <c r="A13" s="145" t="s">
        <v>164</v>
      </c>
      <c r="B13" s="151" t="s">
        <v>517</v>
      </c>
      <c r="C13" s="152">
        <v>130000000</v>
      </c>
      <c r="D13" s="153">
        <v>134177056</v>
      </c>
      <c r="E13" s="154">
        <v>134177056</v>
      </c>
      <c r="F13" s="155" t="s">
        <v>283</v>
      </c>
    </row>
    <row r="14" spans="1:6" ht="18" customHeight="1">
      <c r="A14" s="145" t="s">
        <v>326</v>
      </c>
      <c r="B14" s="151" t="s">
        <v>358</v>
      </c>
      <c r="C14" s="587">
        <v>5000000</v>
      </c>
      <c r="D14" s="153">
        <v>1246007</v>
      </c>
      <c r="E14" s="154">
        <v>1246007</v>
      </c>
      <c r="F14" s="155" t="s">
        <v>283</v>
      </c>
    </row>
    <row r="15" spans="1:6" ht="18" customHeight="1">
      <c r="A15" s="145" t="s">
        <v>328</v>
      </c>
      <c r="B15" s="151" t="s">
        <v>159</v>
      </c>
      <c r="C15" s="587">
        <v>8863000</v>
      </c>
      <c r="D15" s="153">
        <v>6741670</v>
      </c>
      <c r="E15" s="154">
        <v>6741670</v>
      </c>
      <c r="F15" s="155" t="s">
        <v>283</v>
      </c>
    </row>
    <row r="16" spans="1:6" ht="18" customHeight="1">
      <c r="A16" s="145" t="s">
        <v>330</v>
      </c>
      <c r="B16" s="151" t="s">
        <v>359</v>
      </c>
      <c r="C16" s="152">
        <v>46177000</v>
      </c>
      <c r="D16" s="153">
        <v>340901</v>
      </c>
      <c r="E16" s="154">
        <v>340901</v>
      </c>
      <c r="F16" s="155" t="s">
        <v>283</v>
      </c>
    </row>
    <row r="17" spans="1:6" ht="18" customHeight="1">
      <c r="A17" s="145" t="s">
        <v>331</v>
      </c>
      <c r="B17" s="151" t="s">
        <v>424</v>
      </c>
      <c r="C17" s="152">
        <v>12800000</v>
      </c>
      <c r="D17" s="153">
        <v>0</v>
      </c>
      <c r="E17" s="154">
        <v>0</v>
      </c>
      <c r="F17" s="155" t="s">
        <v>283</v>
      </c>
    </row>
    <row r="18" spans="1:6" ht="18" customHeight="1">
      <c r="A18" s="145" t="s">
        <v>332</v>
      </c>
      <c r="B18" s="151" t="s">
        <v>425</v>
      </c>
      <c r="C18" s="152">
        <v>11000000</v>
      </c>
      <c r="D18" s="153">
        <v>0</v>
      </c>
      <c r="E18" s="154">
        <v>0</v>
      </c>
      <c r="F18" s="155" t="s">
        <v>283</v>
      </c>
    </row>
    <row r="19" spans="1:6" ht="18" customHeight="1">
      <c r="A19" s="145" t="s">
        <v>335</v>
      </c>
      <c r="B19" s="151" t="s">
        <v>426</v>
      </c>
      <c r="C19" s="152">
        <v>12700000</v>
      </c>
      <c r="D19" s="153">
        <v>0</v>
      </c>
      <c r="E19" s="154">
        <v>0</v>
      </c>
      <c r="F19" s="155" t="s">
        <v>283</v>
      </c>
    </row>
    <row r="20" spans="1:6" ht="18" customHeight="1">
      <c r="A20" s="145" t="s">
        <v>336</v>
      </c>
      <c r="B20" s="151" t="s">
        <v>427</v>
      </c>
      <c r="C20" s="152">
        <v>21100000</v>
      </c>
      <c r="D20" s="153">
        <v>0</v>
      </c>
      <c r="E20" s="154">
        <v>0</v>
      </c>
      <c r="F20" s="155" t="s">
        <v>283</v>
      </c>
    </row>
    <row r="21" spans="1:6" ht="18" customHeight="1">
      <c r="A21" s="145" t="s">
        <v>337</v>
      </c>
      <c r="B21" s="151" t="s">
        <v>428</v>
      </c>
      <c r="C21" s="152">
        <v>32400000</v>
      </c>
      <c r="D21" s="153">
        <v>0</v>
      </c>
      <c r="E21" s="154">
        <v>0</v>
      </c>
      <c r="F21" s="155" t="s">
        <v>283</v>
      </c>
    </row>
    <row r="22" spans="1:6" ht="18" customHeight="1">
      <c r="A22" s="145" t="s">
        <v>338</v>
      </c>
      <c r="B22" s="151" t="s">
        <v>510</v>
      </c>
      <c r="C22" s="152"/>
      <c r="D22" s="153">
        <v>16562373</v>
      </c>
      <c r="E22" s="154">
        <v>16562373</v>
      </c>
      <c r="F22" s="155" t="s">
        <v>283</v>
      </c>
    </row>
    <row r="23" spans="1:6" ht="18" customHeight="1">
      <c r="A23" s="145" t="s">
        <v>339</v>
      </c>
      <c r="B23" s="151" t="s">
        <v>511</v>
      </c>
      <c r="C23" s="152"/>
      <c r="D23" s="153">
        <v>5000000</v>
      </c>
      <c r="E23" s="154">
        <v>5000000</v>
      </c>
      <c r="F23" s="155" t="s">
        <v>283</v>
      </c>
    </row>
    <row r="24" spans="1:6" ht="18" customHeight="1">
      <c r="A24" s="145" t="s">
        <v>340</v>
      </c>
      <c r="B24" s="151" t="s">
        <v>512</v>
      </c>
      <c r="C24" s="152"/>
      <c r="D24" s="153">
        <v>1200000</v>
      </c>
      <c r="E24" s="154">
        <v>1200000</v>
      </c>
      <c r="F24" s="155" t="s">
        <v>283</v>
      </c>
    </row>
    <row r="25" spans="1:6" ht="18" customHeight="1">
      <c r="A25" s="145" t="s">
        <v>435</v>
      </c>
      <c r="B25" s="151" t="s">
        <v>513</v>
      </c>
      <c r="C25" s="152"/>
      <c r="D25" s="153">
        <v>2500000</v>
      </c>
      <c r="E25" s="154">
        <v>2500000</v>
      </c>
      <c r="F25" s="155" t="s">
        <v>283</v>
      </c>
    </row>
    <row r="26" spans="1:6" ht="18" customHeight="1">
      <c r="A26" s="145" t="s">
        <v>439</v>
      </c>
      <c r="B26" s="151" t="s">
        <v>514</v>
      </c>
      <c r="C26" s="152"/>
      <c r="D26" s="153">
        <v>285000</v>
      </c>
      <c r="E26" s="154">
        <v>285000</v>
      </c>
      <c r="F26" s="155" t="s">
        <v>283</v>
      </c>
    </row>
    <row r="27" spans="1:6" ht="18" customHeight="1">
      <c r="A27" s="145" t="s">
        <v>440</v>
      </c>
      <c r="B27" s="151" t="s">
        <v>509</v>
      </c>
      <c r="C27" s="152"/>
      <c r="D27" s="153">
        <v>360750</v>
      </c>
      <c r="E27" s="154">
        <v>360750</v>
      </c>
      <c r="F27" s="155" t="s">
        <v>283</v>
      </c>
    </row>
    <row r="28" spans="1:6" ht="18" customHeight="1">
      <c r="A28" s="145" t="s">
        <v>441</v>
      </c>
      <c r="B28" s="151" t="s">
        <v>433</v>
      </c>
      <c r="C28" s="152"/>
      <c r="D28" s="153">
        <v>381000</v>
      </c>
      <c r="E28" s="154">
        <v>381000</v>
      </c>
      <c r="F28" s="155" t="s">
        <v>283</v>
      </c>
    </row>
    <row r="29" spans="1:6" ht="18" customHeight="1">
      <c r="A29" s="145" t="s">
        <v>515</v>
      </c>
      <c r="B29" s="151" t="s">
        <v>508</v>
      </c>
      <c r="C29" s="152"/>
      <c r="D29" s="153">
        <v>27500</v>
      </c>
      <c r="E29" s="154">
        <v>27500</v>
      </c>
      <c r="F29" s="155" t="s">
        <v>283</v>
      </c>
    </row>
    <row r="30" spans="1:6" ht="18" customHeight="1" thickBot="1">
      <c r="A30" s="145" t="s">
        <v>516</v>
      </c>
      <c r="B30" s="151" t="s">
        <v>360</v>
      </c>
      <c r="C30" s="152">
        <v>53565000</v>
      </c>
      <c r="D30" s="153">
        <v>346571</v>
      </c>
      <c r="E30" s="154">
        <v>346571</v>
      </c>
      <c r="F30" s="155" t="s">
        <v>283</v>
      </c>
    </row>
    <row r="31" spans="1:6" ht="18" customHeight="1" thickBot="1">
      <c r="A31" s="156"/>
      <c r="B31" s="140" t="s">
        <v>54</v>
      </c>
      <c r="C31" s="157">
        <f>SUM(C4:C30)</f>
        <v>359132000</v>
      </c>
      <c r="D31" s="158">
        <f>SUM(D4:D30)</f>
        <v>190207090</v>
      </c>
      <c r="E31" s="159">
        <f>SUM(E4:E30)</f>
        <v>181122090</v>
      </c>
      <c r="F31" s="160"/>
    </row>
    <row r="33" ht="12.75">
      <c r="B33" s="347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1" r:id="rId1"/>
  <headerFooter alignWithMargins="0">
    <oddHeader>&amp;CÖnkormányzat felújítási kiadásainak 
előirányzata feladatonként&amp;R&amp;12 8.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T34" sqref="T34"/>
    </sheetView>
  </sheetViews>
  <sheetFormatPr defaultColWidth="9.00390625" defaultRowHeight="12.75"/>
  <cols>
    <col min="1" max="1" width="4.375" style="164" customWidth="1"/>
    <col min="2" max="2" width="31.125" style="164" customWidth="1"/>
    <col min="3" max="5" width="13.75390625" style="164" customWidth="1"/>
    <col min="6" max="6" width="16.00390625" style="164" customWidth="1"/>
    <col min="7" max="7" width="13.75390625" style="164" bestFit="1" customWidth="1"/>
    <col min="8" max="46" width="9.125" style="163" customWidth="1"/>
    <col min="47" max="16384" width="9.125" style="164" customWidth="1"/>
  </cols>
  <sheetData>
    <row r="1" spans="1:7" ht="12.75" thickBot="1">
      <c r="A1" s="161"/>
      <c r="B1" s="161"/>
      <c r="C1" s="161"/>
      <c r="D1" s="161"/>
      <c r="E1" s="161"/>
      <c r="F1" s="161"/>
      <c r="G1" s="162" t="s">
        <v>130</v>
      </c>
    </row>
    <row r="2" spans="1:7" ht="24">
      <c r="A2" s="165" t="s">
        <v>55</v>
      </c>
      <c r="B2" s="166" t="s">
        <v>344</v>
      </c>
      <c r="C2" s="167" t="s">
        <v>0</v>
      </c>
      <c r="D2" s="168" t="s">
        <v>1</v>
      </c>
      <c r="E2" s="169" t="s">
        <v>2</v>
      </c>
      <c r="F2" s="170" t="s">
        <v>56</v>
      </c>
      <c r="G2" s="170" t="s">
        <v>57</v>
      </c>
    </row>
    <row r="3" spans="1:46" s="178" customFormat="1" ht="18" customHeight="1">
      <c r="A3" s="171" t="s">
        <v>9</v>
      </c>
      <c r="B3" s="172" t="s">
        <v>387</v>
      </c>
      <c r="C3" s="173">
        <v>522000</v>
      </c>
      <c r="D3" s="174">
        <v>522000</v>
      </c>
      <c r="E3" s="175"/>
      <c r="F3" s="176" t="s">
        <v>361</v>
      </c>
      <c r="G3" s="177" t="s">
        <v>366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</row>
    <row r="4" spans="1:46" s="178" customFormat="1" ht="18" customHeight="1">
      <c r="A4" s="171" t="s">
        <v>11</v>
      </c>
      <c r="B4" s="172" t="s">
        <v>388</v>
      </c>
      <c r="C4" s="173">
        <v>50000</v>
      </c>
      <c r="D4" s="174">
        <v>50000</v>
      </c>
      <c r="E4" s="175"/>
      <c r="F4" s="176" t="s">
        <v>361</v>
      </c>
      <c r="G4" s="177" t="s">
        <v>366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</row>
    <row r="5" spans="1:46" s="178" customFormat="1" ht="18" customHeight="1">
      <c r="A5" s="171" t="s">
        <v>12</v>
      </c>
      <c r="B5" s="172" t="s">
        <v>389</v>
      </c>
      <c r="C5" s="173">
        <v>2737000</v>
      </c>
      <c r="D5" s="174">
        <v>2737000</v>
      </c>
      <c r="E5" s="175"/>
      <c r="F5" s="176" t="s">
        <v>361</v>
      </c>
      <c r="G5" s="177" t="s">
        <v>366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</row>
    <row r="6" spans="1:46" s="178" customFormat="1" ht="18" customHeight="1">
      <c r="A6" s="171" t="s">
        <v>14</v>
      </c>
      <c r="B6" s="172" t="s">
        <v>390</v>
      </c>
      <c r="C6" s="173">
        <v>150000</v>
      </c>
      <c r="D6" s="174">
        <v>150000</v>
      </c>
      <c r="E6" s="175"/>
      <c r="F6" s="176" t="s">
        <v>117</v>
      </c>
      <c r="G6" s="177" t="s">
        <v>366</v>
      </c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</row>
    <row r="7" spans="1:46" s="178" customFormat="1" ht="18" customHeight="1">
      <c r="A7" s="171" t="s">
        <v>15</v>
      </c>
      <c r="B7" s="172" t="s">
        <v>391</v>
      </c>
      <c r="C7" s="173">
        <v>100000</v>
      </c>
      <c r="D7" s="174">
        <v>100000</v>
      </c>
      <c r="E7" s="175"/>
      <c r="F7" s="176" t="s">
        <v>117</v>
      </c>
      <c r="G7" s="177" t="s">
        <v>366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46" s="178" customFormat="1" ht="18" customHeight="1">
      <c r="A8" s="171" t="s">
        <v>16</v>
      </c>
      <c r="B8" s="172" t="s">
        <v>362</v>
      </c>
      <c r="C8" s="179">
        <v>500000</v>
      </c>
      <c r="D8" s="174">
        <v>500000</v>
      </c>
      <c r="E8" s="180"/>
      <c r="F8" s="176" t="s">
        <v>117</v>
      </c>
      <c r="G8" s="177" t="s">
        <v>366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</row>
    <row r="9" spans="1:46" s="178" customFormat="1" ht="18" customHeight="1">
      <c r="A9" s="171" t="s">
        <v>17</v>
      </c>
      <c r="B9" s="172" t="s">
        <v>436</v>
      </c>
      <c r="C9" s="179"/>
      <c r="D9" s="174">
        <v>202000</v>
      </c>
      <c r="E9" s="180"/>
      <c r="F9" s="176" t="s">
        <v>350</v>
      </c>
      <c r="G9" s="177" t="s">
        <v>366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</row>
    <row r="10" spans="1:46" s="178" customFormat="1" ht="18" customHeight="1">
      <c r="A10" s="171" t="s">
        <v>18</v>
      </c>
      <c r="B10" s="172" t="s">
        <v>437</v>
      </c>
      <c r="C10" s="179"/>
      <c r="D10" s="174">
        <v>52000</v>
      </c>
      <c r="E10" s="180"/>
      <c r="F10" s="176" t="s">
        <v>117</v>
      </c>
      <c r="G10" s="177" t="s">
        <v>366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</row>
    <row r="11" spans="1:46" s="178" customFormat="1" ht="18" customHeight="1">
      <c r="A11" s="171" t="s">
        <v>30</v>
      </c>
      <c r="B11" s="172" t="s">
        <v>351</v>
      </c>
      <c r="C11" s="179"/>
      <c r="D11" s="174">
        <v>300000</v>
      </c>
      <c r="E11" s="180"/>
      <c r="F11" s="176" t="s">
        <v>117</v>
      </c>
      <c r="G11" s="177" t="s">
        <v>366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</row>
    <row r="12" spans="1:46" s="178" customFormat="1" ht="18" customHeight="1">
      <c r="A12" s="171" t="s">
        <v>164</v>
      </c>
      <c r="B12" s="172" t="s">
        <v>438</v>
      </c>
      <c r="C12" s="179"/>
      <c r="D12" s="174">
        <v>380000</v>
      </c>
      <c r="E12" s="180"/>
      <c r="F12" s="176" t="s">
        <v>117</v>
      </c>
      <c r="G12" s="177" t="s">
        <v>366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</row>
    <row r="13" spans="1:46" s="178" customFormat="1" ht="24">
      <c r="A13" s="171" t="s">
        <v>326</v>
      </c>
      <c r="B13" s="172" t="s">
        <v>363</v>
      </c>
      <c r="C13" s="179">
        <v>3600000</v>
      </c>
      <c r="D13" s="174">
        <v>350000</v>
      </c>
      <c r="E13" s="180">
        <v>350000</v>
      </c>
      <c r="F13" s="176" t="s">
        <v>355</v>
      </c>
      <c r="G13" s="177" t="s">
        <v>366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</row>
    <row r="14" spans="1:46" s="178" customFormat="1" ht="18" customHeight="1">
      <c r="A14" s="171" t="s">
        <v>328</v>
      </c>
      <c r="B14" s="172" t="s">
        <v>364</v>
      </c>
      <c r="C14" s="179">
        <v>2472000</v>
      </c>
      <c r="D14" s="174">
        <v>0</v>
      </c>
      <c r="E14" s="180"/>
      <c r="F14" s="176" t="s">
        <v>355</v>
      </c>
      <c r="G14" s="177" t="s">
        <v>366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</row>
    <row r="15" spans="1:46" s="178" customFormat="1" ht="18" customHeight="1">
      <c r="A15" s="171" t="s">
        <v>330</v>
      </c>
      <c r="B15" s="172" t="s">
        <v>518</v>
      </c>
      <c r="C15" s="179"/>
      <c r="D15" s="174">
        <v>628128</v>
      </c>
      <c r="E15" s="180">
        <v>628128</v>
      </c>
      <c r="F15" s="176" t="s">
        <v>355</v>
      </c>
      <c r="G15" s="177" t="s">
        <v>366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</row>
    <row r="16" spans="1:46" s="178" customFormat="1" ht="18" customHeight="1">
      <c r="A16" s="171" t="s">
        <v>331</v>
      </c>
      <c r="B16" s="172" t="s">
        <v>383</v>
      </c>
      <c r="C16" s="179">
        <v>1000000</v>
      </c>
      <c r="D16" s="174">
        <v>0</v>
      </c>
      <c r="E16" s="180"/>
      <c r="F16" s="176" t="s">
        <v>283</v>
      </c>
      <c r="G16" s="177" t="s">
        <v>366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</row>
    <row r="17" spans="1:46" s="178" customFormat="1" ht="18" customHeight="1">
      <c r="A17" s="171" t="s">
        <v>332</v>
      </c>
      <c r="B17" s="172" t="s">
        <v>365</v>
      </c>
      <c r="C17" s="179">
        <v>345000</v>
      </c>
      <c r="D17" s="174">
        <v>345400</v>
      </c>
      <c r="E17" s="180">
        <v>345400</v>
      </c>
      <c r="F17" s="176" t="s">
        <v>283</v>
      </c>
      <c r="G17" s="177" t="s">
        <v>366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</row>
    <row r="18" spans="1:46" s="178" customFormat="1" ht="18" customHeight="1">
      <c r="A18" s="171" t="s">
        <v>335</v>
      </c>
      <c r="B18" s="172" t="s">
        <v>367</v>
      </c>
      <c r="C18" s="179">
        <v>170000</v>
      </c>
      <c r="D18" s="174">
        <v>170000</v>
      </c>
      <c r="E18" s="180">
        <v>170000</v>
      </c>
      <c r="F18" s="176" t="s">
        <v>283</v>
      </c>
      <c r="G18" s="177" t="s">
        <v>366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</row>
    <row r="19" spans="1:46" s="178" customFormat="1" ht="18" customHeight="1">
      <c r="A19" s="171" t="s">
        <v>336</v>
      </c>
      <c r="B19" s="172" t="s">
        <v>368</v>
      </c>
      <c r="C19" s="179">
        <v>3150000</v>
      </c>
      <c r="D19" s="174">
        <v>3500266</v>
      </c>
      <c r="E19" s="180">
        <v>3500266</v>
      </c>
      <c r="F19" s="176" t="s">
        <v>283</v>
      </c>
      <c r="G19" s="177" t="s">
        <v>366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</row>
    <row r="20" spans="1:46" s="178" customFormat="1" ht="18" customHeight="1">
      <c r="A20" s="171" t="s">
        <v>337</v>
      </c>
      <c r="B20" s="172" t="s">
        <v>369</v>
      </c>
      <c r="C20" s="179">
        <v>1964000</v>
      </c>
      <c r="D20" s="174">
        <v>0</v>
      </c>
      <c r="E20" s="180">
        <v>0</v>
      </c>
      <c r="F20" s="176" t="s">
        <v>283</v>
      </c>
      <c r="G20" s="177" t="s">
        <v>366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</row>
    <row r="21" spans="1:46" s="178" customFormat="1" ht="18" customHeight="1">
      <c r="A21" s="171" t="s">
        <v>338</v>
      </c>
      <c r="B21" s="172" t="s">
        <v>370</v>
      </c>
      <c r="C21" s="179">
        <v>58500000</v>
      </c>
      <c r="D21" s="174">
        <v>0</v>
      </c>
      <c r="E21" s="180">
        <v>0</v>
      </c>
      <c r="F21" s="176" t="s">
        <v>283</v>
      </c>
      <c r="G21" s="177" t="s">
        <v>366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</row>
    <row r="22" spans="1:46" s="178" customFormat="1" ht="18" customHeight="1">
      <c r="A22" s="171" t="s">
        <v>339</v>
      </c>
      <c r="B22" s="172" t="s">
        <v>371</v>
      </c>
      <c r="C22" s="179">
        <v>45000</v>
      </c>
      <c r="D22" s="174">
        <v>0</v>
      </c>
      <c r="E22" s="180">
        <v>0</v>
      </c>
      <c r="F22" s="176" t="s">
        <v>283</v>
      </c>
      <c r="G22" s="177" t="s">
        <v>366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</row>
    <row r="23" spans="1:46" s="178" customFormat="1" ht="18" customHeight="1">
      <c r="A23" s="171" t="s">
        <v>340</v>
      </c>
      <c r="B23" s="172" t="s">
        <v>372</v>
      </c>
      <c r="C23" s="179">
        <v>1000000</v>
      </c>
      <c r="D23" s="174">
        <v>300000</v>
      </c>
      <c r="E23" s="180">
        <v>300000</v>
      </c>
      <c r="F23" s="176" t="s">
        <v>283</v>
      </c>
      <c r="G23" s="177" t="s">
        <v>373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</row>
    <row r="24" spans="1:46" s="178" customFormat="1" ht="18" customHeight="1">
      <c r="A24" s="171" t="s">
        <v>435</v>
      </c>
      <c r="B24" s="172" t="s">
        <v>519</v>
      </c>
      <c r="C24" s="179"/>
      <c r="D24" s="174">
        <v>367252</v>
      </c>
      <c r="E24" s="180">
        <v>367252</v>
      </c>
      <c r="F24" s="176" t="s">
        <v>283</v>
      </c>
      <c r="G24" s="177" t="s">
        <v>366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</row>
    <row r="25" spans="1:46" s="178" customFormat="1" ht="18" customHeight="1">
      <c r="A25" s="171" t="s">
        <v>439</v>
      </c>
      <c r="B25" s="172" t="s">
        <v>431</v>
      </c>
      <c r="C25" s="179"/>
      <c r="D25" s="174">
        <v>390017</v>
      </c>
      <c r="E25" s="180">
        <v>390017</v>
      </c>
      <c r="F25" s="176" t="s">
        <v>283</v>
      </c>
      <c r="G25" s="177" t="s">
        <v>366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</row>
    <row r="26" spans="1:46" s="178" customFormat="1" ht="18" customHeight="1">
      <c r="A26" s="171" t="s">
        <v>440</v>
      </c>
      <c r="B26" s="172" t="s">
        <v>432</v>
      </c>
      <c r="C26" s="179"/>
      <c r="D26" s="174">
        <v>4926772</v>
      </c>
      <c r="E26" s="180">
        <v>4926772</v>
      </c>
      <c r="F26" s="176" t="s">
        <v>283</v>
      </c>
      <c r="G26" s="177" t="s">
        <v>366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</row>
    <row r="27" spans="1:46" s="178" customFormat="1" ht="24">
      <c r="A27" s="171" t="s">
        <v>441</v>
      </c>
      <c r="B27" s="172" t="s">
        <v>520</v>
      </c>
      <c r="C27" s="179"/>
      <c r="D27" s="174">
        <v>1960721</v>
      </c>
      <c r="E27" s="180">
        <v>1960721</v>
      </c>
      <c r="F27" s="176" t="s">
        <v>283</v>
      </c>
      <c r="G27" s="177" t="s">
        <v>366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</row>
    <row r="28" spans="1:7" ht="18" customHeight="1">
      <c r="A28" s="171" t="s">
        <v>515</v>
      </c>
      <c r="B28" s="172" t="s">
        <v>521</v>
      </c>
      <c r="C28" s="179"/>
      <c r="D28" s="174">
        <v>411341</v>
      </c>
      <c r="E28" s="180">
        <v>411341</v>
      </c>
      <c r="F28" s="176" t="s">
        <v>283</v>
      </c>
      <c r="G28" s="177" t="s">
        <v>366</v>
      </c>
    </row>
    <row r="29" spans="1:7" ht="18" customHeight="1">
      <c r="A29" s="171" t="s">
        <v>516</v>
      </c>
      <c r="B29" s="172" t="s">
        <v>522</v>
      </c>
      <c r="C29" s="179"/>
      <c r="D29" s="174">
        <v>627278</v>
      </c>
      <c r="E29" s="180">
        <v>627278</v>
      </c>
      <c r="F29" s="176" t="s">
        <v>283</v>
      </c>
      <c r="G29" s="177" t="s">
        <v>366</v>
      </c>
    </row>
    <row r="30" spans="1:7" ht="18" customHeight="1">
      <c r="A30" s="171" t="s">
        <v>523</v>
      </c>
      <c r="B30" s="172" t="s">
        <v>524</v>
      </c>
      <c r="C30" s="179"/>
      <c r="D30" s="174">
        <v>1411493</v>
      </c>
      <c r="E30" s="180">
        <v>1411493</v>
      </c>
      <c r="F30" s="176" t="s">
        <v>283</v>
      </c>
      <c r="G30" s="177" t="s">
        <v>366</v>
      </c>
    </row>
    <row r="31" spans="1:7" ht="18" customHeight="1">
      <c r="A31" s="171" t="s">
        <v>525</v>
      </c>
      <c r="B31" s="172" t="s">
        <v>526</v>
      </c>
      <c r="C31" s="179"/>
      <c r="D31" s="174">
        <v>87951</v>
      </c>
      <c r="E31" s="180">
        <v>87951</v>
      </c>
      <c r="F31" s="176" t="s">
        <v>283</v>
      </c>
      <c r="G31" s="177" t="s">
        <v>366</v>
      </c>
    </row>
    <row r="32" spans="1:7" ht="18" customHeight="1">
      <c r="A32" s="171" t="s">
        <v>527</v>
      </c>
      <c r="B32" s="172" t="s">
        <v>528</v>
      </c>
      <c r="C32" s="179"/>
      <c r="D32" s="174">
        <v>97500</v>
      </c>
      <c r="E32" s="180">
        <v>97500</v>
      </c>
      <c r="F32" s="176" t="s">
        <v>283</v>
      </c>
      <c r="G32" s="177" t="s">
        <v>366</v>
      </c>
    </row>
    <row r="33" spans="1:7" ht="18" customHeight="1" thickBot="1">
      <c r="A33" s="171" t="s">
        <v>529</v>
      </c>
      <c r="B33" s="172" t="s">
        <v>374</v>
      </c>
      <c r="C33" s="179">
        <v>1681000</v>
      </c>
      <c r="D33" s="174">
        <v>1680613</v>
      </c>
      <c r="E33" s="180">
        <v>1680613</v>
      </c>
      <c r="F33" s="176" t="s">
        <v>283</v>
      </c>
      <c r="G33" s="177" t="s">
        <v>373</v>
      </c>
    </row>
    <row r="34" spans="1:7" ht="18.75" customHeight="1" thickBot="1">
      <c r="A34" s="171"/>
      <c r="B34" s="181"/>
      <c r="C34" s="182">
        <f>SUM(C3:C33)</f>
        <v>77986000</v>
      </c>
      <c r="D34" s="182">
        <f>SUM(D3:D33)</f>
        <v>22247732</v>
      </c>
      <c r="E34" s="182">
        <f>SUM(E3:E33)</f>
        <v>17254732</v>
      </c>
      <c r="F34" s="183"/>
      <c r="G34" s="183"/>
    </row>
  </sheetData>
  <sheetProtection/>
  <printOptions/>
  <pageMargins left="0.35433070866141736" right="0.35433070866141736" top="0.984251968503937" bottom="1.062992125984252" header="0.5118110236220472" footer="0.5118110236220472"/>
  <pageSetup firstPageNumber="1" useFirstPageNumber="1" horizontalDpi="300" verticalDpi="300" orientation="portrait" paperSize="9" scale="90" r:id="rId1"/>
  <headerFooter alignWithMargins="0">
    <oddHeader>&amp;CÖnkormányzat felhalmozási kiadásainak feladatonkénti előirányzatai&amp;R&amp;12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8.75390625" style="135" customWidth="1"/>
    <col min="2" max="2" width="13.75390625" style="135" bestFit="1" customWidth="1"/>
    <col min="3" max="3" width="9.25390625" style="229" customWidth="1"/>
    <col min="4" max="4" width="13.25390625" style="135" customWidth="1"/>
    <col min="5" max="5" width="15.375" style="135" bestFit="1" customWidth="1"/>
    <col min="6" max="16384" width="9.125" style="135" customWidth="1"/>
  </cols>
  <sheetData>
    <row r="1" ht="13.5" thickBot="1">
      <c r="E1" s="191" t="s">
        <v>130</v>
      </c>
    </row>
    <row r="2" spans="1:5" s="233" customFormat="1" ht="36.75" customHeight="1" thickBot="1">
      <c r="A2" s="230" t="s">
        <v>71</v>
      </c>
      <c r="B2" s="201" t="s">
        <v>0</v>
      </c>
      <c r="C2" s="231" t="s">
        <v>72</v>
      </c>
      <c r="D2" s="202" t="s">
        <v>73</v>
      </c>
      <c r="E2" s="232" t="s">
        <v>74</v>
      </c>
    </row>
    <row r="3" spans="1:5" ht="18" customHeight="1" thickBot="1">
      <c r="A3" s="710" t="s">
        <v>75</v>
      </c>
      <c r="B3" s="711"/>
      <c r="C3" s="711"/>
      <c r="D3" s="711"/>
      <c r="E3" s="712"/>
    </row>
    <row r="4" spans="1:5" ht="18" customHeight="1" thickBot="1">
      <c r="A4" s="243" t="s">
        <v>124</v>
      </c>
      <c r="B4" s="225">
        <v>800000</v>
      </c>
      <c r="C4" s="244"/>
      <c r="D4" s="236">
        <f>B4*C4</f>
        <v>0</v>
      </c>
      <c r="E4" s="237">
        <f>B4-D4</f>
        <v>800000</v>
      </c>
    </row>
    <row r="5" spans="1:5" ht="18" customHeight="1" thickBot="1">
      <c r="A5" s="240" t="s">
        <v>76</v>
      </c>
      <c r="B5" s="209">
        <f>SUM(B4:B4)</f>
        <v>800000</v>
      </c>
      <c r="C5" s="245"/>
      <c r="D5" s="217">
        <f>SUM(D4:D4)</f>
        <v>0</v>
      </c>
      <c r="E5" s="218">
        <f>SUM(E4:E4)</f>
        <v>800000</v>
      </c>
    </row>
    <row r="6" spans="1:5" ht="18" customHeight="1" thickBot="1">
      <c r="A6" s="246" t="s">
        <v>77</v>
      </c>
      <c r="B6" s="247"/>
      <c r="C6" s="248"/>
      <c r="D6" s="249"/>
      <c r="E6" s="250"/>
    </row>
    <row r="7" spans="1:5" ht="18" customHeight="1" thickBot="1">
      <c r="A7" s="234" t="s">
        <v>191</v>
      </c>
      <c r="B7" s="235">
        <v>4300000</v>
      </c>
      <c r="C7" s="251">
        <v>0</v>
      </c>
      <c r="D7" s="236">
        <f>B7*C7</f>
        <v>0</v>
      </c>
      <c r="E7" s="237">
        <f>B7-D7</f>
        <v>4300000</v>
      </c>
    </row>
    <row r="8" spans="1:5" ht="18" customHeight="1" thickBot="1">
      <c r="A8" s="238" t="s">
        <v>299</v>
      </c>
      <c r="B8" s="225">
        <v>5500000</v>
      </c>
      <c r="C8" s="239">
        <v>0</v>
      </c>
      <c r="D8" s="236">
        <f>B8*C8</f>
        <v>0</v>
      </c>
      <c r="E8" s="237">
        <f>B8-D8</f>
        <v>5500000</v>
      </c>
    </row>
    <row r="9" spans="1:5" s="242" customFormat="1" ht="18" customHeight="1" thickBot="1">
      <c r="A9" s="240" t="s">
        <v>78</v>
      </c>
      <c r="B9" s="208">
        <f>SUM(B7:B8)</f>
        <v>9800000</v>
      </c>
      <c r="C9" s="241"/>
      <c r="D9" s="253"/>
      <c r="E9" s="254">
        <f>SUM(E7:E8)</f>
        <v>9800000</v>
      </c>
    </row>
    <row r="10" spans="1:5" ht="18" customHeight="1" thickBot="1">
      <c r="A10" s="240" t="s">
        <v>300</v>
      </c>
      <c r="B10" s="256">
        <f>B5+B9</f>
        <v>10600000</v>
      </c>
      <c r="C10" s="256"/>
      <c r="D10" s="256">
        <f>D5+D9</f>
        <v>0</v>
      </c>
      <c r="E10" s="257">
        <f>E9+E5</f>
        <v>10600000</v>
      </c>
    </row>
    <row r="11" ht="12.75">
      <c r="E11" s="258"/>
    </row>
  </sheetData>
  <sheetProtection/>
  <mergeCells count="1">
    <mergeCell ref="A3:E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7" r:id="rId1"/>
  <headerFooter alignWithMargins="0">
    <oddHeader>&amp;CPénzben és természetben nyújtott szociális ellátások 
előirányzata feladatonként&amp;R&amp;12 10.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4.75390625" style="286" customWidth="1"/>
    <col min="2" max="2" width="17.25390625" style="286" customWidth="1"/>
    <col min="3" max="4" width="16.25390625" style="286" bestFit="1" customWidth="1"/>
    <col min="5" max="5" width="34.75390625" style="286" customWidth="1"/>
    <col min="6" max="6" width="16.25390625" style="286" customWidth="1"/>
    <col min="7" max="8" width="16.25390625" style="286" bestFit="1" customWidth="1"/>
    <col min="9" max="10" width="9.125" style="286" customWidth="1"/>
    <col min="11" max="11" width="11.625" style="286" bestFit="1" customWidth="1"/>
    <col min="12" max="16384" width="9.125" style="286" customWidth="1"/>
  </cols>
  <sheetData>
    <row r="1" spans="1:8" ht="13.5" thickBot="1">
      <c r="A1" s="259"/>
      <c r="B1" s="259"/>
      <c r="C1" s="259"/>
      <c r="D1" s="260"/>
      <c r="E1" s="259"/>
      <c r="F1" s="259"/>
      <c r="G1" s="259"/>
      <c r="H1" s="260" t="s">
        <v>130</v>
      </c>
    </row>
    <row r="2" spans="1:8" ht="18.75" customHeight="1" thickBot="1">
      <c r="A2" s="261" t="s">
        <v>79</v>
      </c>
      <c r="B2" s="262"/>
      <c r="C2" s="262"/>
      <c r="D2" s="262"/>
      <c r="E2" s="287" t="s">
        <v>80</v>
      </c>
      <c r="F2" s="262"/>
      <c r="G2" s="262"/>
      <c r="H2" s="265"/>
    </row>
    <row r="3" spans="1:8" ht="21" customHeight="1">
      <c r="A3" s="266" t="s">
        <v>81</v>
      </c>
      <c r="B3" s="288" t="s">
        <v>345</v>
      </c>
      <c r="C3" s="267"/>
      <c r="D3" s="267"/>
      <c r="E3" s="269" t="s">
        <v>81</v>
      </c>
      <c r="F3" s="288" t="s">
        <v>345</v>
      </c>
      <c r="G3" s="267"/>
      <c r="H3" s="270"/>
    </row>
    <row r="4" spans="1:8" ht="18" customHeight="1" thickBot="1">
      <c r="A4" s="194"/>
      <c r="B4" s="289" t="s">
        <v>0</v>
      </c>
      <c r="C4" s="272" t="s">
        <v>1</v>
      </c>
      <c r="D4" s="290" t="s">
        <v>2</v>
      </c>
      <c r="E4" s="274"/>
      <c r="F4" s="289" t="s">
        <v>0</v>
      </c>
      <c r="G4" s="272" t="s">
        <v>1</v>
      </c>
      <c r="H4" s="275" t="s">
        <v>2</v>
      </c>
    </row>
    <row r="5" spans="1:8" ht="18" customHeight="1">
      <c r="A5" s="291" t="s">
        <v>110</v>
      </c>
      <c r="B5" s="277">
        <v>246700000</v>
      </c>
      <c r="C5" s="57">
        <v>239185907</v>
      </c>
      <c r="D5" s="292">
        <v>239185907</v>
      </c>
      <c r="E5" s="293" t="s">
        <v>23</v>
      </c>
      <c r="F5" s="235">
        <v>571026000</v>
      </c>
      <c r="G5" s="555">
        <v>702169633</v>
      </c>
      <c r="H5" s="56">
        <v>686462995</v>
      </c>
    </row>
    <row r="6" spans="1:8" ht="18" customHeight="1">
      <c r="A6" s="294" t="s">
        <v>190</v>
      </c>
      <c r="B6" s="147">
        <v>98095000</v>
      </c>
      <c r="C6" s="2">
        <v>116003886</v>
      </c>
      <c r="D6" s="59">
        <v>116003886</v>
      </c>
      <c r="E6" s="295" t="s">
        <v>122</v>
      </c>
      <c r="F6" s="252">
        <v>107823000</v>
      </c>
      <c r="G6" s="463">
        <v>119622501</v>
      </c>
      <c r="H6" s="47">
        <v>117024351</v>
      </c>
    </row>
    <row r="7" spans="1:8" ht="18" customHeight="1">
      <c r="A7" s="294" t="s">
        <v>91</v>
      </c>
      <c r="B7" s="147">
        <v>438421000</v>
      </c>
      <c r="C7" s="2">
        <v>486505188</v>
      </c>
      <c r="D7" s="59">
        <v>486505188</v>
      </c>
      <c r="E7" s="295" t="s">
        <v>92</v>
      </c>
      <c r="F7" s="252">
        <v>384560000</v>
      </c>
      <c r="G7" s="2">
        <v>381514898</v>
      </c>
      <c r="H7" s="47">
        <v>356397170</v>
      </c>
    </row>
    <row r="8" spans="1:8" ht="18" customHeight="1">
      <c r="A8" s="528" t="s">
        <v>507</v>
      </c>
      <c r="B8" s="147"/>
      <c r="C8" s="2">
        <v>648585</v>
      </c>
      <c r="D8" s="59">
        <v>648585</v>
      </c>
      <c r="E8" s="295" t="s">
        <v>94</v>
      </c>
      <c r="F8" s="252">
        <v>62845000</v>
      </c>
      <c r="G8" s="2">
        <v>64185423</v>
      </c>
      <c r="H8" s="47">
        <v>64185423</v>
      </c>
    </row>
    <row r="9" spans="1:8" ht="18" customHeight="1">
      <c r="A9" s="294" t="s">
        <v>93</v>
      </c>
      <c r="B9" s="147"/>
      <c r="C9" s="2">
        <v>218346759</v>
      </c>
      <c r="D9" s="59">
        <v>218346759</v>
      </c>
      <c r="E9" s="295" t="s">
        <v>96</v>
      </c>
      <c r="F9" s="252">
        <v>10600000</v>
      </c>
      <c r="G9" s="2">
        <v>9697282</v>
      </c>
      <c r="H9" s="47">
        <v>9697282</v>
      </c>
    </row>
    <row r="10" spans="1:8" ht="18" customHeight="1">
      <c r="A10" s="294" t="s">
        <v>95</v>
      </c>
      <c r="B10" s="147">
        <v>41305000</v>
      </c>
      <c r="C10" s="2">
        <v>44665900</v>
      </c>
      <c r="D10" s="59">
        <v>44665900</v>
      </c>
      <c r="E10" s="295" t="s">
        <v>98</v>
      </c>
      <c r="F10" s="252">
        <v>7000000</v>
      </c>
      <c r="G10" s="2">
        <v>145891041</v>
      </c>
      <c r="H10" s="47">
        <v>0</v>
      </c>
    </row>
    <row r="11" spans="1:8" ht="18" customHeight="1">
      <c r="A11" s="477" t="s">
        <v>301</v>
      </c>
      <c r="B11" s="147">
        <v>133967000</v>
      </c>
      <c r="C11" s="2">
        <v>179913824</v>
      </c>
      <c r="D11" s="59">
        <v>179913824</v>
      </c>
      <c r="E11" s="295" t="s">
        <v>318</v>
      </c>
      <c r="F11" s="252">
        <v>15860000</v>
      </c>
      <c r="G11" s="2">
        <v>15859713</v>
      </c>
      <c r="H11" s="47">
        <v>15859713</v>
      </c>
    </row>
    <row r="12" spans="1:8" ht="18" customHeight="1">
      <c r="A12" s="477" t="s">
        <v>302</v>
      </c>
      <c r="B12" s="147">
        <v>1800000</v>
      </c>
      <c r="C12" s="2">
        <v>1207815</v>
      </c>
      <c r="D12" s="59">
        <v>1207815</v>
      </c>
      <c r="E12" s="295" t="s">
        <v>287</v>
      </c>
      <c r="F12" s="252">
        <v>300000000</v>
      </c>
      <c r="G12" s="463">
        <v>325734622</v>
      </c>
      <c r="H12" s="47">
        <v>325734622</v>
      </c>
    </row>
    <row r="13" spans="1:8" ht="18" customHeight="1">
      <c r="A13" s="477" t="s">
        <v>276</v>
      </c>
      <c r="B13" s="147">
        <v>300000000</v>
      </c>
      <c r="C13" s="2">
        <v>325734622</v>
      </c>
      <c r="D13" s="59">
        <v>325734622</v>
      </c>
      <c r="E13" s="295"/>
      <c r="G13" s="2"/>
      <c r="H13" s="47"/>
    </row>
    <row r="14" spans="1:8" ht="18" customHeight="1">
      <c r="A14" s="646" t="s">
        <v>318</v>
      </c>
      <c r="B14" s="147"/>
      <c r="C14" s="2">
        <v>16887723</v>
      </c>
      <c r="D14" s="59">
        <v>16887723</v>
      </c>
      <c r="E14" s="295"/>
      <c r="F14" s="252"/>
      <c r="G14" s="2"/>
      <c r="H14" s="47"/>
    </row>
    <row r="15" spans="1:8" ht="18" customHeight="1" thickBot="1">
      <c r="A15" s="529" t="s">
        <v>97</v>
      </c>
      <c r="B15" s="147">
        <v>153766000</v>
      </c>
      <c r="C15" s="2">
        <v>151990275</v>
      </c>
      <c r="D15" s="59">
        <v>151990275</v>
      </c>
      <c r="E15" s="295"/>
      <c r="F15" s="252"/>
      <c r="G15" s="2"/>
      <c r="H15" s="47"/>
    </row>
    <row r="16" spans="1:8" ht="18" customHeight="1" thickBot="1">
      <c r="A16" s="296" t="s">
        <v>54</v>
      </c>
      <c r="B16" s="217">
        <f>SUM(B5:B15)</f>
        <v>1414054000</v>
      </c>
      <c r="C16" s="217">
        <f>SUM(C5:C15)</f>
        <v>1781090484</v>
      </c>
      <c r="D16" s="217">
        <f>SUM(D5:D15)</f>
        <v>1781090484</v>
      </c>
      <c r="E16" s="297" t="s">
        <v>54</v>
      </c>
      <c r="F16" s="217">
        <f>SUM(F5:F15)</f>
        <v>1459714000</v>
      </c>
      <c r="G16" s="217">
        <f>SUM(G5:G15)</f>
        <v>1764675113</v>
      </c>
      <c r="H16" s="218">
        <f>SUM(H5:H15)</f>
        <v>1575361556</v>
      </c>
    </row>
    <row r="17" spans="1:8" ht="18" customHeight="1" thickBot="1">
      <c r="A17" s="298" t="s">
        <v>99</v>
      </c>
      <c r="B17" s="255">
        <v>45660000</v>
      </c>
      <c r="C17" s="299"/>
      <c r="D17" s="300"/>
      <c r="E17" s="301" t="s">
        <v>100</v>
      </c>
      <c r="F17" s="255"/>
      <c r="G17" s="299">
        <v>16415371</v>
      </c>
      <c r="H17" s="302"/>
    </row>
    <row r="18" ht="12.75">
      <c r="C18" s="286" t="s">
        <v>65</v>
      </c>
    </row>
    <row r="19" ht="12.75">
      <c r="G19" s="303"/>
    </row>
    <row r="20" ht="12.75">
      <c r="B20" s="303"/>
    </row>
    <row r="22" ht="12.75">
      <c r="B22" s="303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78" r:id="rId1"/>
  <headerFooter alignWithMargins="0">
    <oddHeader>&amp;CÖnkormányzati szinten a működési célú (folyó) bevételek, és kiadások mérlege &amp;R&amp;12 11.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6.75390625" style="135" customWidth="1"/>
    <col min="2" max="2" width="14.75390625" style="135" bestFit="1" customWidth="1"/>
    <col min="3" max="4" width="16.25390625" style="135" bestFit="1" customWidth="1"/>
    <col min="5" max="5" width="36.75390625" style="135" customWidth="1"/>
    <col min="6" max="6" width="14.875" style="135" customWidth="1"/>
    <col min="7" max="7" width="16.25390625" style="135" bestFit="1" customWidth="1"/>
    <col min="8" max="8" width="14.75390625" style="135" bestFit="1" customWidth="1"/>
    <col min="9" max="16384" width="9.125" style="135" customWidth="1"/>
  </cols>
  <sheetData>
    <row r="1" spans="1:8" ht="13.5" thickBot="1">
      <c r="A1" s="259"/>
      <c r="B1" s="259"/>
      <c r="C1" s="259"/>
      <c r="D1" s="260"/>
      <c r="E1" s="259"/>
      <c r="F1" s="259"/>
      <c r="G1" s="259"/>
      <c r="H1" s="260" t="s">
        <v>130</v>
      </c>
    </row>
    <row r="2" spans="1:8" ht="18" customHeight="1" thickBot="1">
      <c r="A2" s="261" t="s">
        <v>79</v>
      </c>
      <c r="B2" s="262"/>
      <c r="C2" s="262"/>
      <c r="D2" s="263"/>
      <c r="E2" s="264" t="s">
        <v>80</v>
      </c>
      <c r="F2" s="262"/>
      <c r="G2" s="262"/>
      <c r="H2" s="265"/>
    </row>
    <row r="3" spans="1:8" ht="18" customHeight="1">
      <c r="A3" s="266" t="s">
        <v>81</v>
      </c>
      <c r="B3" s="267" t="s">
        <v>345</v>
      </c>
      <c r="C3" s="267"/>
      <c r="D3" s="268"/>
      <c r="E3" s="372" t="s">
        <v>81</v>
      </c>
      <c r="F3" s="288" t="s">
        <v>345</v>
      </c>
      <c r="G3" s="267"/>
      <c r="H3" s="270"/>
    </row>
    <row r="4" spans="1:8" ht="18" customHeight="1" thickBot="1">
      <c r="A4" s="194"/>
      <c r="B4" s="271" t="s">
        <v>0</v>
      </c>
      <c r="C4" s="272" t="s">
        <v>1</v>
      </c>
      <c r="D4" s="273" t="s">
        <v>2</v>
      </c>
      <c r="E4" s="373"/>
      <c r="F4" s="289" t="s">
        <v>0</v>
      </c>
      <c r="G4" s="272" t="s">
        <v>1</v>
      </c>
      <c r="H4" s="275" t="s">
        <v>2</v>
      </c>
    </row>
    <row r="5" spans="1:8" ht="25.5" customHeight="1">
      <c r="A5" s="276" t="s">
        <v>82</v>
      </c>
      <c r="B5" s="277">
        <v>10000000</v>
      </c>
      <c r="C5" s="57">
        <v>5286766</v>
      </c>
      <c r="D5" s="278">
        <v>5286766</v>
      </c>
      <c r="E5" s="374" t="s">
        <v>25</v>
      </c>
      <c r="F5" s="235">
        <v>75305000</v>
      </c>
      <c r="G5" s="57">
        <v>24090798</v>
      </c>
      <c r="H5" s="56">
        <v>21584098</v>
      </c>
    </row>
    <row r="6" spans="1:8" ht="25.5">
      <c r="A6" s="279" t="s">
        <v>277</v>
      </c>
      <c r="B6" s="147"/>
      <c r="C6" s="2"/>
      <c r="D6" s="280"/>
      <c r="E6" s="374" t="s">
        <v>84</v>
      </c>
      <c r="F6" s="252">
        <v>359132000</v>
      </c>
      <c r="G6" s="2">
        <v>181122090</v>
      </c>
      <c r="H6" s="47">
        <v>181122090</v>
      </c>
    </row>
    <row r="7" spans="1:8" ht="23.25" customHeight="1">
      <c r="A7" s="279" t="s">
        <v>83</v>
      </c>
      <c r="B7" s="147"/>
      <c r="C7" s="2"/>
      <c r="D7" s="280"/>
      <c r="E7" s="374" t="s">
        <v>86</v>
      </c>
      <c r="F7" s="252">
        <v>2681000</v>
      </c>
      <c r="G7" s="2">
        <v>1980613</v>
      </c>
      <c r="H7" s="47">
        <v>1980613</v>
      </c>
    </row>
    <row r="8" spans="1:8" ht="24.75" customHeight="1">
      <c r="A8" s="279" t="s">
        <v>85</v>
      </c>
      <c r="B8" s="147">
        <v>4567000</v>
      </c>
      <c r="C8" s="2">
        <v>1244681291</v>
      </c>
      <c r="D8" s="280">
        <v>1244681291</v>
      </c>
      <c r="E8" s="374" t="s">
        <v>87</v>
      </c>
      <c r="F8" s="252">
        <v>20145000</v>
      </c>
      <c r="G8" s="2">
        <v>23947158</v>
      </c>
      <c r="H8" s="47">
        <v>17799158</v>
      </c>
    </row>
    <row r="9" spans="1:8" ht="24.75" customHeight="1">
      <c r="A9" s="279" t="s">
        <v>152</v>
      </c>
      <c r="B9" s="147"/>
      <c r="C9" s="2">
        <v>130000000</v>
      </c>
      <c r="D9" s="280">
        <v>130000000</v>
      </c>
      <c r="E9" s="374" t="s">
        <v>88</v>
      </c>
      <c r="F9" s="252">
        <v>8000000</v>
      </c>
      <c r="G9" s="2">
        <v>4686715</v>
      </c>
      <c r="H9" s="47">
        <v>4686715</v>
      </c>
    </row>
    <row r="10" spans="1:8" ht="24.75" customHeight="1">
      <c r="A10" s="279" t="s">
        <v>125</v>
      </c>
      <c r="B10" s="147"/>
      <c r="C10" s="2"/>
      <c r="D10" s="280"/>
      <c r="E10" s="374" t="s">
        <v>121</v>
      </c>
      <c r="F10" s="252"/>
      <c r="G10" s="2"/>
      <c r="H10" s="47"/>
    </row>
    <row r="11" spans="1:8" ht="18" customHeight="1">
      <c r="A11" s="279" t="s">
        <v>89</v>
      </c>
      <c r="B11" s="147">
        <v>167713000</v>
      </c>
      <c r="C11" s="2">
        <v>167713000</v>
      </c>
      <c r="D11" s="280">
        <v>167713000</v>
      </c>
      <c r="E11" s="374" t="s">
        <v>98</v>
      </c>
      <c r="F11" s="252">
        <v>20000000</v>
      </c>
      <c r="G11" s="2">
        <v>1362055925</v>
      </c>
      <c r="H11" s="47"/>
    </row>
    <row r="12" spans="1:8" ht="18" customHeight="1" thickBot="1">
      <c r="A12" s="281" t="s">
        <v>90</v>
      </c>
      <c r="B12" s="282">
        <v>302983000</v>
      </c>
      <c r="C12" s="283">
        <v>50202242</v>
      </c>
      <c r="D12" s="284"/>
      <c r="F12" s="375"/>
      <c r="G12" s="3"/>
      <c r="H12" s="376"/>
    </row>
    <row r="13" spans="1:8" ht="32.25" customHeight="1" thickBot="1">
      <c r="A13" s="216" t="s">
        <v>54</v>
      </c>
      <c r="B13" s="157">
        <f>SUM(B5:B12)</f>
        <v>485263000</v>
      </c>
      <c r="C13" s="157">
        <f>SUM(C5:C12)</f>
        <v>1597883299</v>
      </c>
      <c r="D13" s="157">
        <f>SUM(D5:D12)</f>
        <v>1547681057</v>
      </c>
      <c r="E13" s="285" t="s">
        <v>54</v>
      </c>
      <c r="F13" s="157">
        <f>SUM(F5:F12)</f>
        <v>485263000</v>
      </c>
      <c r="G13" s="157">
        <f>SUM(G5:G12)</f>
        <v>1597883299</v>
      </c>
      <c r="H13" s="157">
        <f>SUM(H5:H12)</f>
        <v>227172674</v>
      </c>
    </row>
    <row r="14" ht="18" customHeight="1"/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79" r:id="rId1"/>
  <headerFooter alignWithMargins="0">
    <oddHeader>&amp;CÖnkormányzati szinten a felhalmozási bevételek és kiadások pénzügyi mérlege&amp;R&amp;12 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G92" sqref="G92"/>
    </sheetView>
  </sheetViews>
  <sheetFormatPr defaultColWidth="9.00390625" defaultRowHeight="12.75"/>
  <cols>
    <col min="1" max="1" width="21.375" style="545" bestFit="1" customWidth="1"/>
    <col min="2" max="2" width="16.375" style="545" bestFit="1" customWidth="1"/>
    <col min="3" max="3" width="14.25390625" style="545" bestFit="1" customWidth="1"/>
    <col min="4" max="4" width="11.375" style="545" customWidth="1"/>
    <col min="5" max="5" width="15.00390625" style="545" customWidth="1"/>
    <col min="6" max="6" width="10.00390625" style="545" bestFit="1" customWidth="1"/>
    <col min="7" max="16384" width="9.125" style="545" customWidth="1"/>
  </cols>
  <sheetData>
    <row r="1" spans="1:6" ht="25.5">
      <c r="A1" s="728" t="s">
        <v>195</v>
      </c>
      <c r="B1" s="494" t="s">
        <v>259</v>
      </c>
      <c r="C1" s="494" t="s">
        <v>31</v>
      </c>
      <c r="D1" s="500" t="s">
        <v>258</v>
      </c>
      <c r="E1" s="728" t="s">
        <v>257</v>
      </c>
      <c r="F1" s="494" t="s">
        <v>54</v>
      </c>
    </row>
    <row r="2" spans="1:6" ht="26.25" thickBot="1">
      <c r="A2" s="729"/>
      <c r="B2" s="493" t="s">
        <v>255</v>
      </c>
      <c r="C2" s="493" t="s">
        <v>255</v>
      </c>
      <c r="D2" s="499" t="s">
        <v>256</v>
      </c>
      <c r="E2" s="729"/>
      <c r="F2" s="493" t="s">
        <v>255</v>
      </c>
    </row>
    <row r="3" spans="1:6" ht="16.5" thickBot="1">
      <c r="A3" s="716"/>
      <c r="B3" s="717"/>
      <c r="C3" s="717"/>
      <c r="D3" s="717"/>
      <c r="E3" s="717"/>
      <c r="F3" s="718"/>
    </row>
    <row r="4" spans="1:6" ht="15.75" customHeight="1" thickBot="1">
      <c r="A4" s="722" t="s">
        <v>123</v>
      </c>
      <c r="B4" s="723"/>
      <c r="C4" s="723"/>
      <c r="D4" s="723"/>
      <c r="E4" s="723"/>
      <c r="F4" s="724"/>
    </row>
    <row r="5" spans="1:6" ht="16.5" thickBot="1">
      <c r="A5" s="492" t="s">
        <v>254</v>
      </c>
      <c r="B5" s="491">
        <v>17</v>
      </c>
      <c r="C5" s="498"/>
      <c r="D5" s="491"/>
      <c r="E5" s="491"/>
      <c r="F5" s="491">
        <f>SUM(B5:E5)</f>
        <v>17</v>
      </c>
    </row>
    <row r="6" spans="1:6" ht="16.5" thickBot="1">
      <c r="A6" s="492" t="s">
        <v>253</v>
      </c>
      <c r="B6" s="491">
        <v>9</v>
      </c>
      <c r="C6" s="491"/>
      <c r="D6" s="491"/>
      <c r="E6" s="491"/>
      <c r="F6" s="491">
        <f aca="true" t="shared" si="0" ref="F6:F14">SUM(B6:E6)</f>
        <v>9</v>
      </c>
    </row>
    <row r="7" spans="1:6" ht="16.5" thickBot="1">
      <c r="A7" s="492" t="s">
        <v>252</v>
      </c>
      <c r="B7" s="491">
        <v>1</v>
      </c>
      <c r="C7" s="491"/>
      <c r="D7" s="491"/>
      <c r="E7" s="491"/>
      <c r="F7" s="491">
        <f t="shared" si="0"/>
        <v>1</v>
      </c>
    </row>
    <row r="8" spans="1:6" ht="16.5" thickBot="1">
      <c r="A8" s="492" t="s">
        <v>268</v>
      </c>
      <c r="B8" s="491">
        <v>3</v>
      </c>
      <c r="C8" s="491"/>
      <c r="D8" s="491"/>
      <c r="E8" s="491"/>
      <c r="F8" s="491">
        <f t="shared" si="0"/>
        <v>3</v>
      </c>
    </row>
    <row r="9" spans="1:6" s="483" customFormat="1" ht="16.5" thickBot="1">
      <c r="A9" s="490" t="s">
        <v>54</v>
      </c>
      <c r="B9" s="489">
        <f>SUM(B5:B8)</f>
        <v>30</v>
      </c>
      <c r="C9" s="489"/>
      <c r="D9" s="489"/>
      <c r="E9" s="489"/>
      <c r="F9" s="489">
        <f t="shared" si="0"/>
        <v>30</v>
      </c>
    </row>
    <row r="10" spans="1:6" ht="32.25" thickBot="1">
      <c r="A10" s="492" t="s">
        <v>251</v>
      </c>
      <c r="B10" s="491">
        <v>1</v>
      </c>
      <c r="C10" s="491"/>
      <c r="D10" s="491"/>
      <c r="E10" s="491"/>
      <c r="F10" s="491">
        <f t="shared" si="0"/>
        <v>1</v>
      </c>
    </row>
    <row r="11" spans="1:6" ht="16.5" thickBot="1">
      <c r="A11" s="492" t="s">
        <v>250</v>
      </c>
      <c r="B11" s="491">
        <v>8</v>
      </c>
      <c r="C11" s="491"/>
      <c r="D11" s="491"/>
      <c r="E11" s="491"/>
      <c r="F11" s="491">
        <f t="shared" si="0"/>
        <v>8</v>
      </c>
    </row>
    <row r="12" spans="1:6" ht="16.5" thickBot="1">
      <c r="A12" s="492" t="s">
        <v>307</v>
      </c>
      <c r="B12" s="491">
        <v>1</v>
      </c>
      <c r="C12" s="491"/>
      <c r="D12" s="491"/>
      <c r="E12" s="491"/>
      <c r="F12" s="491">
        <f t="shared" si="0"/>
        <v>1</v>
      </c>
    </row>
    <row r="13" spans="1:6" s="483" customFormat="1" ht="16.5" thickBot="1">
      <c r="A13" s="490" t="s">
        <v>200</v>
      </c>
      <c r="B13" s="489">
        <f>SUM(B10:B12)</f>
        <v>10</v>
      </c>
      <c r="C13" s="489"/>
      <c r="D13" s="489"/>
      <c r="E13" s="489"/>
      <c r="F13" s="489">
        <f t="shared" si="0"/>
        <v>10</v>
      </c>
    </row>
    <row r="14" spans="1:6" s="483" customFormat="1" ht="16.5" thickBot="1">
      <c r="A14" s="531" t="s">
        <v>192</v>
      </c>
      <c r="B14" s="532">
        <f>B9+B13</f>
        <v>40</v>
      </c>
      <c r="C14" s="533"/>
      <c r="D14" s="533"/>
      <c r="E14" s="533"/>
      <c r="F14" s="489">
        <f t="shared" si="0"/>
        <v>40</v>
      </c>
    </row>
    <row r="15" spans="1:6" ht="33" customHeight="1" thickBot="1">
      <c r="A15" s="713" t="s">
        <v>418</v>
      </c>
      <c r="B15" s="714"/>
      <c r="C15" s="714"/>
      <c r="D15" s="714"/>
      <c r="E15" s="714"/>
      <c r="F15" s="715"/>
    </row>
    <row r="16" spans="1:6" ht="16.5" thickBot="1">
      <c r="A16" s="722" t="s">
        <v>38</v>
      </c>
      <c r="B16" s="723"/>
      <c r="C16" s="723"/>
      <c r="D16" s="723"/>
      <c r="E16" s="723"/>
      <c r="F16" s="724"/>
    </row>
    <row r="17" spans="1:6" ht="16.5" thickBot="1">
      <c r="A17" s="492" t="s">
        <v>248</v>
      </c>
      <c r="B17" s="491">
        <v>3</v>
      </c>
      <c r="C17" s="491"/>
      <c r="D17" s="491"/>
      <c r="E17" s="491"/>
      <c r="F17" s="491">
        <f>SUM(B17:E17)</f>
        <v>3</v>
      </c>
    </row>
    <row r="18" spans="1:6" ht="16.5" thickBot="1">
      <c r="A18" s="492" t="s">
        <v>238</v>
      </c>
      <c r="B18" s="491">
        <v>0.5</v>
      </c>
      <c r="C18" s="491"/>
      <c r="D18" s="495"/>
      <c r="E18" s="491"/>
      <c r="F18" s="491">
        <f aca="true" t="shared" si="1" ref="F18:F40">SUM(B18:E18)</f>
        <v>0.5</v>
      </c>
    </row>
    <row r="19" spans="1:6" ht="32.25" thickBot="1">
      <c r="A19" s="546" t="s">
        <v>247</v>
      </c>
      <c r="B19" s="547">
        <v>8.5</v>
      </c>
      <c r="C19" s="589"/>
      <c r="D19" s="589"/>
      <c r="E19" s="589"/>
      <c r="F19" s="491">
        <f t="shared" si="1"/>
        <v>8.5</v>
      </c>
    </row>
    <row r="20" spans="1:6" ht="32.25" thickBot="1">
      <c r="A20" s="492" t="s">
        <v>323</v>
      </c>
      <c r="B20" s="491">
        <v>1</v>
      </c>
      <c r="C20" s="589"/>
      <c r="D20" s="589"/>
      <c r="E20" s="498"/>
      <c r="F20" s="491">
        <f t="shared" si="1"/>
        <v>1</v>
      </c>
    </row>
    <row r="21" spans="1:6" ht="16.5" thickBot="1">
      <c r="A21" s="546" t="s">
        <v>308</v>
      </c>
      <c r="B21" s="584">
        <v>9</v>
      </c>
      <c r="C21" s="548"/>
      <c r="D21" s="585"/>
      <c r="E21" s="548"/>
      <c r="F21" s="491">
        <f t="shared" si="1"/>
        <v>9</v>
      </c>
    </row>
    <row r="22" spans="1:6" ht="16.5" thickBot="1">
      <c r="A22" s="492" t="s">
        <v>246</v>
      </c>
      <c r="B22" s="491">
        <v>2</v>
      </c>
      <c r="C22" s="491"/>
      <c r="D22" s="491"/>
      <c r="E22" s="491"/>
      <c r="F22" s="491">
        <f t="shared" si="1"/>
        <v>2</v>
      </c>
    </row>
    <row r="23" spans="1:6" ht="32.25" thickBot="1">
      <c r="A23" s="546" t="s">
        <v>295</v>
      </c>
      <c r="B23" s="547">
        <v>1</v>
      </c>
      <c r="C23" s="548"/>
      <c r="D23" s="548"/>
      <c r="E23" s="548"/>
      <c r="F23" s="491">
        <f t="shared" si="1"/>
        <v>1</v>
      </c>
    </row>
    <row r="24" spans="1:6" ht="16.5" thickBot="1">
      <c r="A24" s="492" t="s">
        <v>245</v>
      </c>
      <c r="B24" s="491">
        <v>1</v>
      </c>
      <c r="C24" s="491"/>
      <c r="D24" s="491"/>
      <c r="E24" s="491"/>
      <c r="F24" s="491">
        <f t="shared" si="1"/>
        <v>1</v>
      </c>
    </row>
    <row r="25" spans="1:6" ht="16.5" thickBot="1">
      <c r="A25" s="492" t="s">
        <v>238</v>
      </c>
      <c r="B25" s="491">
        <v>0.25</v>
      </c>
      <c r="C25" s="491"/>
      <c r="D25" s="491"/>
      <c r="E25" s="491"/>
      <c r="F25" s="491">
        <f t="shared" si="1"/>
        <v>0.25</v>
      </c>
    </row>
    <row r="26" spans="1:6" ht="32.25" thickBot="1">
      <c r="A26" s="497" t="s">
        <v>244</v>
      </c>
      <c r="B26" s="495">
        <v>1</v>
      </c>
      <c r="C26" s="496"/>
      <c r="D26" s="496"/>
      <c r="E26" s="496"/>
      <c r="F26" s="491">
        <f t="shared" si="1"/>
        <v>1</v>
      </c>
    </row>
    <row r="27" spans="1:6" ht="16.5" thickBot="1">
      <c r="A27" s="534" t="s">
        <v>243</v>
      </c>
      <c r="B27" s="535">
        <v>2</v>
      </c>
      <c r="C27" s="535"/>
      <c r="D27" s="535"/>
      <c r="E27" s="535"/>
      <c r="F27" s="491">
        <f t="shared" si="1"/>
        <v>2</v>
      </c>
    </row>
    <row r="28" spans="1:6" ht="16.5" thickBot="1">
      <c r="A28" s="492" t="s">
        <v>237</v>
      </c>
      <c r="B28" s="491">
        <v>1</v>
      </c>
      <c r="C28" s="491"/>
      <c r="D28" s="491"/>
      <c r="E28" s="491"/>
      <c r="F28" s="491">
        <f t="shared" si="1"/>
        <v>1</v>
      </c>
    </row>
    <row r="29" spans="1:6" ht="16.5" thickBot="1">
      <c r="A29" s="492" t="s">
        <v>242</v>
      </c>
      <c r="B29" s="491">
        <v>2</v>
      </c>
      <c r="C29" s="491"/>
      <c r="D29" s="491"/>
      <c r="E29" s="491"/>
      <c r="F29" s="491">
        <f t="shared" si="1"/>
        <v>2</v>
      </c>
    </row>
    <row r="30" spans="1:6" s="483" customFormat="1" ht="16.5" thickBot="1">
      <c r="A30" s="490" t="s">
        <v>54</v>
      </c>
      <c r="B30" s="489">
        <f>SUM(B17:B29)</f>
        <v>32.25</v>
      </c>
      <c r="C30" s="489"/>
      <c r="D30" s="489"/>
      <c r="E30" s="489"/>
      <c r="F30" s="489">
        <f t="shared" si="1"/>
        <v>32.25</v>
      </c>
    </row>
    <row r="31" spans="1:6" ht="32.25" thickBot="1">
      <c r="A31" s="492" t="s">
        <v>401</v>
      </c>
      <c r="B31" s="491">
        <v>0.75</v>
      </c>
      <c r="C31" s="489"/>
      <c r="D31" s="489"/>
      <c r="E31" s="489"/>
      <c r="F31" s="491">
        <f t="shared" si="1"/>
        <v>0.75</v>
      </c>
    </row>
    <row r="32" spans="1:6" ht="16.5" thickBot="1">
      <c r="A32" s="492" t="s">
        <v>421</v>
      </c>
      <c r="B32" s="491">
        <v>1</v>
      </c>
      <c r="C32" s="489"/>
      <c r="D32" s="489"/>
      <c r="E32" s="489"/>
      <c r="F32" s="491">
        <f t="shared" si="1"/>
        <v>1</v>
      </c>
    </row>
    <row r="33" spans="1:6" ht="32.25" thickBot="1">
      <c r="A33" s="492" t="s">
        <v>324</v>
      </c>
      <c r="B33" s="491">
        <v>1</v>
      </c>
      <c r="C33" s="491"/>
      <c r="D33" s="491"/>
      <c r="E33" s="491"/>
      <c r="F33" s="491">
        <f t="shared" si="1"/>
        <v>1</v>
      </c>
    </row>
    <row r="34" spans="1:6" ht="16.5" thickBot="1">
      <c r="A34" s="492" t="s">
        <v>309</v>
      </c>
      <c r="B34" s="491">
        <v>4</v>
      </c>
      <c r="C34" s="491"/>
      <c r="D34" s="491"/>
      <c r="E34" s="491"/>
      <c r="F34" s="491">
        <f t="shared" si="1"/>
        <v>4</v>
      </c>
    </row>
    <row r="35" spans="1:6" ht="16.5" thickBot="1">
      <c r="A35" s="492" t="s">
        <v>310</v>
      </c>
      <c r="B35" s="491">
        <v>1</v>
      </c>
      <c r="C35" s="491"/>
      <c r="D35" s="491"/>
      <c r="E35" s="491"/>
      <c r="F35" s="491">
        <f t="shared" si="1"/>
        <v>1</v>
      </c>
    </row>
    <row r="36" spans="1:6" ht="16.5" thickBot="1">
      <c r="A36" s="492" t="s">
        <v>311</v>
      </c>
      <c r="B36" s="491">
        <v>3</v>
      </c>
      <c r="C36" s="491"/>
      <c r="D36" s="491"/>
      <c r="E36" s="491"/>
      <c r="F36" s="491">
        <f t="shared" si="1"/>
        <v>3</v>
      </c>
    </row>
    <row r="37" spans="1:6" ht="16.5" thickBot="1">
      <c r="A37" s="492" t="s">
        <v>312</v>
      </c>
      <c r="B37" s="491">
        <v>2</v>
      </c>
      <c r="C37" s="491"/>
      <c r="D37" s="491"/>
      <c r="E37" s="491"/>
      <c r="F37" s="491">
        <f t="shared" si="1"/>
        <v>2</v>
      </c>
    </row>
    <row r="38" spans="1:6" ht="16.5" thickBot="1">
      <c r="A38" s="492" t="s">
        <v>313</v>
      </c>
      <c r="B38" s="491">
        <v>1</v>
      </c>
      <c r="C38" s="491"/>
      <c r="D38" s="491"/>
      <c r="E38" s="491"/>
      <c r="F38" s="491">
        <f t="shared" si="1"/>
        <v>1</v>
      </c>
    </row>
    <row r="39" spans="1:6" ht="16.5" thickBot="1">
      <c r="A39" s="492" t="s">
        <v>249</v>
      </c>
      <c r="B39" s="491">
        <v>0.75</v>
      </c>
      <c r="C39" s="491"/>
      <c r="D39" s="491"/>
      <c r="E39" s="491"/>
      <c r="F39" s="491">
        <f t="shared" si="1"/>
        <v>0.75</v>
      </c>
    </row>
    <row r="40" spans="1:6" ht="16.5" thickBot="1">
      <c r="A40" s="490" t="s">
        <v>290</v>
      </c>
      <c r="B40" s="489">
        <f>SUM(B33:B39)</f>
        <v>12.75</v>
      </c>
      <c r="C40" s="489"/>
      <c r="D40" s="489"/>
      <c r="E40" s="489"/>
      <c r="F40" s="489">
        <f t="shared" si="1"/>
        <v>12.75</v>
      </c>
    </row>
    <row r="41" spans="1:6" ht="16.5" thickBot="1">
      <c r="A41" s="490" t="s">
        <v>192</v>
      </c>
      <c r="B41" s="489">
        <f>+B30+B31+B40+B32</f>
        <v>46.75</v>
      </c>
      <c r="C41" s="489">
        <f>+C30+C31+C40+C32</f>
        <v>0</v>
      </c>
      <c r="D41" s="489">
        <f>+D30+D31+D40+D32</f>
        <v>0</v>
      </c>
      <c r="E41" s="489">
        <f>+E30+E31+E40+E32</f>
        <v>0</v>
      </c>
      <c r="F41" s="489">
        <f>+F30+F31+F40+F32</f>
        <v>46.75</v>
      </c>
    </row>
    <row r="42" spans="1:6" ht="97.5" customHeight="1" thickBot="1">
      <c r="A42" s="713" t="s">
        <v>422</v>
      </c>
      <c r="B42" s="714"/>
      <c r="C42" s="714"/>
      <c r="D42" s="714"/>
      <c r="E42" s="714"/>
      <c r="F42" s="715"/>
    </row>
    <row r="43" spans="1:6" ht="16.5" thickBot="1">
      <c r="A43" s="722" t="s">
        <v>40</v>
      </c>
      <c r="B43" s="723"/>
      <c r="C43" s="723"/>
      <c r="D43" s="723"/>
      <c r="E43" s="723"/>
      <c r="F43" s="724"/>
    </row>
    <row r="44" spans="1:6" ht="16.5" thickBot="1">
      <c r="A44" s="492" t="s">
        <v>269</v>
      </c>
      <c r="B44" s="491">
        <v>1</v>
      </c>
      <c r="C44" s="491"/>
      <c r="D44" s="491"/>
      <c r="E44" s="491"/>
      <c r="F44" s="491">
        <f>SUM(B44:E44)</f>
        <v>1</v>
      </c>
    </row>
    <row r="45" spans="1:6" ht="16.5" thickBot="1">
      <c r="A45" s="492" t="s">
        <v>241</v>
      </c>
      <c r="B45" s="491">
        <v>3</v>
      </c>
      <c r="C45" s="491"/>
      <c r="D45" s="491"/>
      <c r="E45" s="491"/>
      <c r="F45" s="491">
        <f>SUM(B45:E45)</f>
        <v>3</v>
      </c>
    </row>
    <row r="46" spans="1:6" ht="32.25" thickBot="1">
      <c r="A46" s="492" t="s">
        <v>270</v>
      </c>
      <c r="B46" s="491">
        <v>1</v>
      </c>
      <c r="C46" s="491"/>
      <c r="D46" s="491"/>
      <c r="E46" s="491"/>
      <c r="F46" s="491">
        <f>SUM(B46:E46)</f>
        <v>1</v>
      </c>
    </row>
    <row r="47" spans="1:6" ht="16.5" thickBot="1">
      <c r="A47" s="490" t="s">
        <v>54</v>
      </c>
      <c r="B47" s="489">
        <f>SUM(B44:B46)</f>
        <v>5</v>
      </c>
      <c r="C47" s="489"/>
      <c r="D47" s="489"/>
      <c r="E47" s="489"/>
      <c r="F47" s="489">
        <f>SUM(B47:E47)</f>
        <v>5</v>
      </c>
    </row>
    <row r="48" spans="1:6" ht="16.5" thickBot="1">
      <c r="A48" s="713"/>
      <c r="B48" s="714"/>
      <c r="C48" s="714"/>
      <c r="D48" s="714"/>
      <c r="E48" s="714"/>
      <c r="F48" s="715"/>
    </row>
    <row r="49" spans="1:6" ht="16.5" thickBot="1">
      <c r="A49" s="725" t="s">
        <v>283</v>
      </c>
      <c r="B49" s="726"/>
      <c r="C49" s="726"/>
      <c r="D49" s="726"/>
      <c r="E49" s="726"/>
      <c r="F49" s="727"/>
    </row>
    <row r="50" spans="1:6" ht="16.5" thickBot="1">
      <c r="A50" s="538" t="s">
        <v>33</v>
      </c>
      <c r="B50" s="590"/>
      <c r="C50" s="590"/>
      <c r="D50" s="590"/>
      <c r="E50" s="535">
        <v>1</v>
      </c>
      <c r="F50" s="535">
        <v>1</v>
      </c>
    </row>
    <row r="51" spans="1:6" ht="16.5" thickBot="1">
      <c r="A51" s="539" t="s">
        <v>291</v>
      </c>
      <c r="B51" s="530">
        <v>1</v>
      </c>
      <c r="C51" s="530"/>
      <c r="D51" s="536"/>
      <c r="E51" s="530"/>
      <c r="F51" s="491">
        <f>SUM(B51:E51)</f>
        <v>1</v>
      </c>
    </row>
    <row r="52" spans="1:6" ht="16.5" thickBot="1">
      <c r="A52" s="539" t="s">
        <v>292</v>
      </c>
      <c r="B52" s="530">
        <v>1</v>
      </c>
      <c r="C52" s="530"/>
      <c r="D52" s="536"/>
      <c r="E52" s="530"/>
      <c r="F52" s="537">
        <f>SUM(B52:E52)</f>
        <v>1</v>
      </c>
    </row>
    <row r="53" spans="1:6" ht="32.25" thickBot="1">
      <c r="A53" s="539" t="s">
        <v>293</v>
      </c>
      <c r="B53" s="530"/>
      <c r="C53" s="530"/>
      <c r="D53" s="536">
        <v>2</v>
      </c>
      <c r="E53" s="530"/>
      <c r="F53" s="537">
        <f>SUM(B53:E53)</f>
        <v>2</v>
      </c>
    </row>
    <row r="54" spans="1:6" ht="16.5" thickBot="1">
      <c r="A54" s="540" t="s">
        <v>200</v>
      </c>
      <c r="B54" s="541">
        <f>SUM(B51:B53)</f>
        <v>2</v>
      </c>
      <c r="C54" s="541">
        <f>SUM(C51:C53)</f>
        <v>0</v>
      </c>
      <c r="D54" s="541">
        <f>SUM(D51:D53)</f>
        <v>2</v>
      </c>
      <c r="E54" s="541">
        <v>1</v>
      </c>
      <c r="F54" s="541">
        <v>5</v>
      </c>
    </row>
    <row r="55" spans="1:6" ht="39.75" customHeight="1" thickBot="1">
      <c r="A55" s="713"/>
      <c r="B55" s="714"/>
      <c r="C55" s="714"/>
      <c r="D55" s="714"/>
      <c r="E55" s="714"/>
      <c r="F55" s="715"/>
    </row>
    <row r="56" spans="1:6" ht="16.5" thickBot="1">
      <c r="A56" s="722" t="s">
        <v>260</v>
      </c>
      <c r="B56" s="723"/>
      <c r="C56" s="723"/>
      <c r="D56" s="723"/>
      <c r="E56" s="723"/>
      <c r="F56" s="724"/>
    </row>
    <row r="57" spans="1:6" ht="16.5" thickBot="1">
      <c r="A57" s="492" t="s">
        <v>240</v>
      </c>
      <c r="B57" s="491"/>
      <c r="C57" s="491">
        <v>1</v>
      </c>
      <c r="D57" s="491"/>
      <c r="E57" s="491"/>
      <c r="F57" s="491">
        <f aca="true" t="shared" si="2" ref="F57:F62">SUM(B57:E57)</f>
        <v>1</v>
      </c>
    </row>
    <row r="58" spans="1:6" ht="16.5" thickBot="1">
      <c r="A58" s="492" t="s">
        <v>239</v>
      </c>
      <c r="B58" s="491"/>
      <c r="C58" s="491">
        <v>1</v>
      </c>
      <c r="D58" s="491"/>
      <c r="E58" s="491"/>
      <c r="F58" s="491">
        <f t="shared" si="2"/>
        <v>1</v>
      </c>
    </row>
    <row r="59" spans="1:6" ht="16.5" thickBot="1">
      <c r="A59" s="492" t="s">
        <v>31</v>
      </c>
      <c r="B59" s="491"/>
      <c r="C59" s="491">
        <v>27</v>
      </c>
      <c r="D59" s="491"/>
      <c r="E59" s="491"/>
      <c r="F59" s="491">
        <f t="shared" si="2"/>
        <v>27</v>
      </c>
    </row>
    <row r="60" spans="1:6" ht="18" customHeight="1" thickBot="1">
      <c r="A60" s="492" t="s">
        <v>419</v>
      </c>
      <c r="B60" s="491"/>
      <c r="C60" s="491">
        <v>3</v>
      </c>
      <c r="D60" s="491"/>
      <c r="E60" s="491"/>
      <c r="F60" s="491">
        <f t="shared" si="2"/>
        <v>3</v>
      </c>
    </row>
    <row r="61" spans="1:6" ht="16.5" thickBot="1">
      <c r="A61" s="492" t="s">
        <v>238</v>
      </c>
      <c r="B61" s="491"/>
      <c r="C61" s="491"/>
      <c r="D61" s="491">
        <v>2</v>
      </c>
      <c r="E61" s="491"/>
      <c r="F61" s="491">
        <f t="shared" si="2"/>
        <v>2</v>
      </c>
    </row>
    <row r="62" spans="1:6" ht="16.5" thickBot="1">
      <c r="A62" s="492" t="s">
        <v>237</v>
      </c>
      <c r="B62" s="491"/>
      <c r="C62" s="491"/>
      <c r="D62" s="491">
        <v>1</v>
      </c>
      <c r="E62" s="491"/>
      <c r="F62" s="491">
        <f t="shared" si="2"/>
        <v>1</v>
      </c>
    </row>
    <row r="63" spans="1:6" ht="16.5" thickBot="1">
      <c r="A63" s="492" t="s">
        <v>325</v>
      </c>
      <c r="B63" s="491"/>
      <c r="C63" s="491"/>
      <c r="D63" s="491">
        <v>1</v>
      </c>
      <c r="E63" s="491"/>
      <c r="F63" s="491">
        <v>1</v>
      </c>
    </row>
    <row r="64" spans="1:6" ht="16.5" thickBot="1">
      <c r="A64" s="490" t="s">
        <v>54</v>
      </c>
      <c r="B64" s="489"/>
      <c r="C64" s="489">
        <f>SUM(C57:C62)</f>
        <v>32</v>
      </c>
      <c r="D64" s="489">
        <v>4</v>
      </c>
      <c r="E64" s="489"/>
      <c r="F64" s="489">
        <v>36</v>
      </c>
    </row>
    <row r="65" spans="1:6" ht="18" customHeight="1">
      <c r="A65" s="716" t="s">
        <v>420</v>
      </c>
      <c r="B65" s="717"/>
      <c r="C65" s="717"/>
      <c r="D65" s="717"/>
      <c r="E65" s="717"/>
      <c r="F65" s="718"/>
    </row>
    <row r="66" spans="1:6" ht="13.5" thickBot="1">
      <c r="A66" s="719"/>
      <c r="B66" s="720"/>
      <c r="C66" s="720"/>
      <c r="D66" s="720"/>
      <c r="E66" s="720"/>
      <c r="F66" s="721"/>
    </row>
    <row r="67" spans="1:6" ht="32.25" thickBot="1">
      <c r="A67" s="490" t="s">
        <v>417</v>
      </c>
      <c r="B67" s="489">
        <f>B14+B41+B47+B54+B64</f>
        <v>93.75</v>
      </c>
      <c r="C67" s="489">
        <f>C14+C41+C47+C54+C64</f>
        <v>32</v>
      </c>
      <c r="D67" s="489">
        <f>D14+D41+D47+D54+D64</f>
        <v>6</v>
      </c>
      <c r="E67" s="489">
        <f>E14+E41+E47+E54+E64</f>
        <v>1</v>
      </c>
      <c r="F67" s="489">
        <f>F14+F41+F47+F54+F64</f>
        <v>132.75</v>
      </c>
    </row>
    <row r="68" spans="1:6" ht="16.5" thickBot="1">
      <c r="A68" s="501" t="s">
        <v>34</v>
      </c>
      <c r="B68" s="502"/>
      <c r="C68" s="502"/>
      <c r="D68" s="502"/>
      <c r="E68" s="502">
        <v>2</v>
      </c>
      <c r="F68" s="503">
        <v>2</v>
      </c>
    </row>
    <row r="69" spans="1:6" ht="16.5" thickBot="1">
      <c r="A69" s="504" t="s">
        <v>271</v>
      </c>
      <c r="B69" s="505"/>
      <c r="C69" s="505"/>
      <c r="D69" s="505"/>
      <c r="E69" s="505">
        <v>6</v>
      </c>
      <c r="F69" s="506">
        <v>6</v>
      </c>
    </row>
    <row r="70" spans="1:6" ht="48" thickBot="1">
      <c r="A70" s="504" t="s">
        <v>294</v>
      </c>
      <c r="B70" s="505"/>
      <c r="C70" s="505"/>
      <c r="D70" s="505"/>
      <c r="E70" s="505"/>
      <c r="F70" s="506"/>
    </row>
    <row r="71" spans="1:6" ht="48" thickBot="1">
      <c r="A71" s="504" t="s">
        <v>402</v>
      </c>
      <c r="B71" s="505"/>
      <c r="C71" s="505"/>
      <c r="D71" s="505">
        <v>22.75</v>
      </c>
      <c r="E71" s="505"/>
      <c r="F71" s="506">
        <f>SUM(B71:E71)</f>
        <v>22.75</v>
      </c>
    </row>
    <row r="72" spans="1:6" ht="48" thickBot="1">
      <c r="A72" s="504" t="s">
        <v>403</v>
      </c>
      <c r="B72" s="505"/>
      <c r="C72" s="505"/>
      <c r="D72" s="505">
        <v>11.25</v>
      </c>
      <c r="E72" s="505"/>
      <c r="F72" s="506">
        <f aca="true" t="shared" si="3" ref="F72:F85">SUM(B72:E72)</f>
        <v>11.25</v>
      </c>
    </row>
    <row r="73" spans="1:6" ht="48" thickBot="1">
      <c r="A73" s="504" t="s">
        <v>404</v>
      </c>
      <c r="B73" s="505"/>
      <c r="C73" s="505"/>
      <c r="D73" s="505">
        <v>11.25</v>
      </c>
      <c r="E73" s="505"/>
      <c r="F73" s="506">
        <f t="shared" si="3"/>
        <v>11.25</v>
      </c>
    </row>
    <row r="74" spans="1:6" ht="48" thickBot="1">
      <c r="A74" s="504" t="s">
        <v>406</v>
      </c>
      <c r="B74" s="505"/>
      <c r="C74" s="505"/>
      <c r="D74" s="505">
        <v>11.25</v>
      </c>
      <c r="E74" s="505"/>
      <c r="F74" s="506">
        <f t="shared" si="3"/>
        <v>11.25</v>
      </c>
    </row>
    <row r="75" spans="1:6" ht="48" thickBot="1">
      <c r="A75" s="504" t="s">
        <v>407</v>
      </c>
      <c r="B75" s="505"/>
      <c r="C75" s="505"/>
      <c r="D75" s="505">
        <v>3.75</v>
      </c>
      <c r="E75" s="505"/>
      <c r="F75" s="506">
        <f t="shared" si="3"/>
        <v>3.75</v>
      </c>
    </row>
    <row r="76" spans="1:6" ht="63.75" thickBot="1">
      <c r="A76" s="504" t="s">
        <v>405</v>
      </c>
      <c r="B76" s="505"/>
      <c r="C76" s="505"/>
      <c r="D76" s="505">
        <v>2.67</v>
      </c>
      <c r="E76" s="505"/>
      <c r="F76" s="506">
        <f t="shared" si="3"/>
        <v>2.67</v>
      </c>
    </row>
    <row r="77" spans="1:6" ht="48" thickBot="1">
      <c r="A77" s="504" t="s">
        <v>408</v>
      </c>
      <c r="B77" s="505"/>
      <c r="C77" s="505"/>
      <c r="D77" s="505">
        <v>2.5</v>
      </c>
      <c r="E77" s="505"/>
      <c r="F77" s="506">
        <f t="shared" si="3"/>
        <v>2.5</v>
      </c>
    </row>
    <row r="78" spans="1:6" ht="48" thickBot="1">
      <c r="A78" s="504" t="s">
        <v>409</v>
      </c>
      <c r="B78" s="505"/>
      <c r="C78" s="505"/>
      <c r="D78" s="505">
        <v>1.25</v>
      </c>
      <c r="E78" s="505"/>
      <c r="F78" s="506">
        <f t="shared" si="3"/>
        <v>1.25</v>
      </c>
    </row>
    <row r="79" spans="1:6" ht="48" thickBot="1">
      <c r="A79" s="504" t="s">
        <v>410</v>
      </c>
      <c r="B79" s="505"/>
      <c r="C79" s="505"/>
      <c r="D79" s="505">
        <v>1.25</v>
      </c>
      <c r="E79" s="505"/>
      <c r="F79" s="558">
        <f t="shared" si="3"/>
        <v>1.25</v>
      </c>
    </row>
    <row r="80" spans="1:6" ht="48" thickBot="1">
      <c r="A80" s="504" t="s">
        <v>411</v>
      </c>
      <c r="B80" s="505"/>
      <c r="C80" s="505"/>
      <c r="D80" s="505">
        <v>11.25</v>
      </c>
      <c r="E80" s="505"/>
      <c r="F80" s="559">
        <f t="shared" si="3"/>
        <v>11.25</v>
      </c>
    </row>
    <row r="81" spans="1:6" ht="48" thickBot="1">
      <c r="A81" s="504" t="s">
        <v>412</v>
      </c>
      <c r="B81" s="505"/>
      <c r="C81" s="505"/>
      <c r="D81" s="505">
        <v>11.25</v>
      </c>
      <c r="E81" s="505"/>
      <c r="F81" s="559">
        <f t="shared" si="3"/>
        <v>11.25</v>
      </c>
    </row>
    <row r="82" spans="1:6" ht="48" thickBot="1">
      <c r="A82" s="504" t="s">
        <v>413</v>
      </c>
      <c r="B82" s="505"/>
      <c r="C82" s="505"/>
      <c r="D82" s="505">
        <v>11.25</v>
      </c>
      <c r="E82" s="505"/>
      <c r="F82" s="559">
        <f t="shared" si="3"/>
        <v>11.25</v>
      </c>
    </row>
    <row r="83" spans="1:6" ht="48" thickBot="1">
      <c r="A83" s="504" t="s">
        <v>414</v>
      </c>
      <c r="B83" s="505"/>
      <c r="C83" s="505"/>
      <c r="D83" s="505">
        <v>11.25</v>
      </c>
      <c r="E83" s="505"/>
      <c r="F83" s="559">
        <f t="shared" si="3"/>
        <v>11.25</v>
      </c>
    </row>
    <row r="84" spans="1:6" ht="48" thickBot="1">
      <c r="A84" s="504" t="s">
        <v>415</v>
      </c>
      <c r="B84" s="505"/>
      <c r="C84" s="505"/>
      <c r="D84" s="505">
        <v>33.75</v>
      </c>
      <c r="E84" s="505"/>
      <c r="F84" s="559">
        <f t="shared" si="3"/>
        <v>33.75</v>
      </c>
    </row>
    <row r="85" spans="1:6" ht="48" thickBot="1">
      <c r="A85" s="504" t="s">
        <v>416</v>
      </c>
      <c r="B85" s="505"/>
      <c r="C85" s="505"/>
      <c r="D85" s="505">
        <v>24</v>
      </c>
      <c r="E85" s="505"/>
      <c r="F85" s="559">
        <f t="shared" si="3"/>
        <v>24</v>
      </c>
    </row>
    <row r="86" spans="1:6" ht="16.5" thickBot="1">
      <c r="A86" s="504" t="s">
        <v>200</v>
      </c>
      <c r="B86" s="505">
        <f>+B67</f>
        <v>93.75</v>
      </c>
      <c r="C86" s="505">
        <f>+C67</f>
        <v>32</v>
      </c>
      <c r="D86" s="505">
        <f>SUM(D67:D85)</f>
        <v>176.67000000000002</v>
      </c>
      <c r="E86" s="505">
        <f>SUM(E67:E85)</f>
        <v>9</v>
      </c>
      <c r="F86" s="505">
        <f>SUM(F67:F85)</f>
        <v>311.41999999999996</v>
      </c>
    </row>
  </sheetData>
  <sheetProtection/>
  <mergeCells count="13">
    <mergeCell ref="A15:F15"/>
    <mergeCell ref="A16:F16"/>
    <mergeCell ref="A1:A2"/>
    <mergeCell ref="E1:E2"/>
    <mergeCell ref="A3:F3"/>
    <mergeCell ref="A4:F4"/>
    <mergeCell ref="A42:F42"/>
    <mergeCell ref="A48:F48"/>
    <mergeCell ref="A65:F66"/>
    <mergeCell ref="A43:F43"/>
    <mergeCell ref="A55:F55"/>
    <mergeCell ref="A56:F56"/>
    <mergeCell ref="A49:F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&amp;CAz önkormányzat létszámkerete&amp;R13.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625" style="135" customWidth="1"/>
    <col min="2" max="2" width="38.375" style="135" bestFit="1" customWidth="1"/>
    <col min="3" max="3" width="13.00390625" style="135" customWidth="1"/>
    <col min="4" max="4" width="9.375" style="135" customWidth="1"/>
    <col min="5" max="7" width="13.75390625" style="135" bestFit="1" customWidth="1"/>
    <col min="8" max="9" width="14.75390625" style="135" bestFit="1" customWidth="1"/>
    <col min="10" max="16384" width="9.125" style="135" customWidth="1"/>
  </cols>
  <sheetData>
    <row r="1" spans="1:9" ht="17.25" customHeight="1" thickBot="1">
      <c r="A1" s="190"/>
      <c r="F1" s="191"/>
      <c r="G1" s="191"/>
      <c r="H1" s="191"/>
      <c r="I1" s="135" t="s">
        <v>130</v>
      </c>
    </row>
    <row r="2" spans="1:9" ht="13.5" thickBot="1">
      <c r="A2" s="732" t="s">
        <v>61</v>
      </c>
      <c r="B2" s="734" t="s">
        <v>62</v>
      </c>
      <c r="C2" s="736" t="s">
        <v>63</v>
      </c>
      <c r="D2" s="738" t="s">
        <v>64</v>
      </c>
      <c r="E2" s="730"/>
      <c r="F2" s="730"/>
      <c r="G2" s="730"/>
      <c r="H2" s="731"/>
      <c r="I2" s="192" t="s">
        <v>54</v>
      </c>
    </row>
    <row r="3" spans="1:9" ht="18" customHeight="1" thickBot="1">
      <c r="A3" s="733"/>
      <c r="B3" s="735"/>
      <c r="C3" s="737"/>
      <c r="D3" s="739"/>
      <c r="E3" s="195">
        <v>2018</v>
      </c>
      <c r="F3" s="196">
        <v>2019</v>
      </c>
      <c r="G3" s="196">
        <v>2020</v>
      </c>
      <c r="H3" s="197" t="s">
        <v>375</v>
      </c>
      <c r="I3" s="198" t="s">
        <v>319</v>
      </c>
    </row>
    <row r="4" spans="1:9" ht="18" customHeight="1" thickBot="1">
      <c r="A4" s="199" t="s">
        <v>9</v>
      </c>
      <c r="B4" s="200" t="s">
        <v>11</v>
      </c>
      <c r="C4" s="201" t="s">
        <v>12</v>
      </c>
      <c r="D4" s="193" t="s">
        <v>14</v>
      </c>
      <c r="E4" s="202" t="s">
        <v>15</v>
      </c>
      <c r="F4" s="203" t="s">
        <v>16</v>
      </c>
      <c r="G4" s="203" t="s">
        <v>17</v>
      </c>
      <c r="H4" s="193" t="s">
        <v>18</v>
      </c>
      <c r="I4" s="204" t="s">
        <v>30</v>
      </c>
    </row>
    <row r="5" spans="1:9" ht="15" customHeight="1" thickBot="1">
      <c r="A5" s="199"/>
      <c r="B5" s="205" t="s">
        <v>281</v>
      </c>
      <c r="C5" s="206"/>
      <c r="D5" s="207"/>
      <c r="E5" s="208">
        <f>SUM(E6:E10)</f>
        <v>23947158</v>
      </c>
      <c r="F5" s="208">
        <f>SUM(F6:F10)</f>
        <v>24592000</v>
      </c>
      <c r="G5" s="208">
        <f>SUM(G6:G10)</f>
        <v>24592000</v>
      </c>
      <c r="H5" s="556">
        <f>SUM(H6:H10)</f>
        <v>153774000</v>
      </c>
      <c r="I5" s="209">
        <f>SUM(I6:I10)</f>
        <v>226905158</v>
      </c>
    </row>
    <row r="6" spans="1:9" ht="15" customHeight="1" thickBot="1">
      <c r="A6" s="199">
        <f ca="1">CELL("sor",A6)-5</f>
        <v>1</v>
      </c>
      <c r="B6" s="150" t="s">
        <v>320</v>
      </c>
      <c r="C6" s="210">
        <v>2016</v>
      </c>
      <c r="D6" s="211">
        <v>2026</v>
      </c>
      <c r="E6" s="1">
        <v>11850000</v>
      </c>
      <c r="F6" s="212">
        <v>9480000</v>
      </c>
      <c r="G6" s="212">
        <v>9480000</v>
      </c>
      <c r="H6" s="213">
        <v>52080000</v>
      </c>
      <c r="I6" s="214">
        <f>SUM(E6:H6)</f>
        <v>82890000</v>
      </c>
    </row>
    <row r="7" spans="1:9" ht="15" customHeight="1" thickBot="1">
      <c r="A7" s="199">
        <f ca="1">CELL("sor",A7)-5</f>
        <v>2</v>
      </c>
      <c r="B7" s="150" t="s">
        <v>376</v>
      </c>
      <c r="C7" s="210">
        <v>2017</v>
      </c>
      <c r="D7" s="211">
        <v>2027</v>
      </c>
      <c r="E7" s="1">
        <v>7030000</v>
      </c>
      <c r="F7" s="212">
        <v>14060000</v>
      </c>
      <c r="G7" s="212">
        <v>14060000</v>
      </c>
      <c r="H7" s="213">
        <v>94850000</v>
      </c>
      <c r="I7" s="214">
        <f>SUM(E7:H7)</f>
        <v>130000000</v>
      </c>
    </row>
    <row r="8" spans="1:9" ht="15" customHeight="1" thickBot="1">
      <c r="A8" s="199">
        <f ca="1">CELL("sor",A8)-5</f>
        <v>3</v>
      </c>
      <c r="B8" s="150" t="s">
        <v>377</v>
      </c>
      <c r="C8" s="210">
        <v>2017</v>
      </c>
      <c r="D8" s="211">
        <v>2027</v>
      </c>
      <c r="E8" s="1">
        <v>1052000</v>
      </c>
      <c r="F8" s="212">
        <v>1052000</v>
      </c>
      <c r="G8" s="212">
        <v>1052000</v>
      </c>
      <c r="H8" s="213">
        <v>6844000</v>
      </c>
      <c r="I8" s="214">
        <f>SUM(E8:H8)</f>
        <v>10000000</v>
      </c>
    </row>
    <row r="9" spans="1:9" ht="15" customHeight="1" thickBot="1">
      <c r="A9" s="199">
        <f ca="1">CELL("sor",A9)-5</f>
        <v>4</v>
      </c>
      <c r="B9" s="150" t="s">
        <v>296</v>
      </c>
      <c r="C9" s="210">
        <v>2015</v>
      </c>
      <c r="D9" s="211">
        <v>2018</v>
      </c>
      <c r="E9" s="1">
        <v>1337000</v>
      </c>
      <c r="F9" s="212"/>
      <c r="G9" s="212"/>
      <c r="H9" s="213"/>
      <c r="I9" s="214">
        <f>SUM(E9:H9)</f>
        <v>1337000</v>
      </c>
    </row>
    <row r="10" spans="1:9" ht="15" customHeight="1" thickBot="1">
      <c r="A10" s="199">
        <f ca="1">CELL("sor",A10)-5</f>
        <v>5</v>
      </c>
      <c r="B10" s="150" t="s">
        <v>297</v>
      </c>
      <c r="C10" s="210">
        <v>2015</v>
      </c>
      <c r="D10" s="211">
        <v>2018</v>
      </c>
      <c r="E10" s="1">
        <v>2678158</v>
      </c>
      <c r="F10" s="212"/>
      <c r="G10" s="557"/>
      <c r="H10" s="213"/>
      <c r="I10" s="214">
        <f>SUM(E10:H10)</f>
        <v>2678158</v>
      </c>
    </row>
    <row r="11" spans="1:9" ht="15" customHeight="1" thickBot="1">
      <c r="A11" s="216"/>
      <c r="B11" s="205" t="s">
        <v>54</v>
      </c>
      <c r="C11" s="206"/>
      <c r="D11" s="207"/>
      <c r="E11" s="217">
        <f>SUM(E5)</f>
        <v>23947158</v>
      </c>
      <c r="F11" s="217">
        <f>SUM(F5)</f>
        <v>24592000</v>
      </c>
      <c r="G11" s="217">
        <f>SUM(G5)</f>
        <v>24592000</v>
      </c>
      <c r="H11" s="217">
        <f>SUM(H5)</f>
        <v>153774000</v>
      </c>
      <c r="I11" s="217">
        <f>SUM(I5)</f>
        <v>226905158</v>
      </c>
    </row>
    <row r="12" ht="15" customHeight="1"/>
    <row r="13" ht="15" customHeight="1" thickBot="1"/>
    <row r="14" spans="1:9" ht="15" customHeight="1">
      <c r="A14" s="565"/>
      <c r="B14" s="352" t="s">
        <v>120</v>
      </c>
      <c r="C14" s="563"/>
      <c r="D14" s="564"/>
      <c r="E14" s="353">
        <v>2018</v>
      </c>
      <c r="F14" s="353">
        <v>2019</v>
      </c>
      <c r="G14" s="353">
        <v>2020</v>
      </c>
      <c r="H14" s="353" t="s">
        <v>375</v>
      </c>
      <c r="I14" s="354" t="s">
        <v>54</v>
      </c>
    </row>
    <row r="15" spans="1:9" s="349" customFormat="1" ht="15" customHeight="1" thickBot="1">
      <c r="A15" s="566">
        <v>1</v>
      </c>
      <c r="B15" s="215" t="s">
        <v>378</v>
      </c>
      <c r="C15" s="350"/>
      <c r="D15" s="351"/>
      <c r="E15" s="348"/>
      <c r="F15" s="348"/>
      <c r="G15" s="348"/>
      <c r="H15" s="348"/>
      <c r="I15" s="357">
        <v>5000000</v>
      </c>
    </row>
    <row r="16" spans="1:9" ht="15" customHeight="1" thickBot="1">
      <c r="A16" s="216"/>
      <c r="B16" s="205" t="s">
        <v>66</v>
      </c>
      <c r="C16" s="206"/>
      <c r="D16" s="219"/>
      <c r="E16" s="355">
        <f>SUM(E15:E15)</f>
        <v>0</v>
      </c>
      <c r="F16" s="355">
        <f>SUM(F15:F15)</f>
        <v>0</v>
      </c>
      <c r="G16" s="355"/>
      <c r="H16" s="355">
        <f>SUM(H15:H15)</f>
        <v>0</v>
      </c>
      <c r="I16" s="356">
        <f>SUM(I15:I15)</f>
        <v>5000000</v>
      </c>
    </row>
  </sheetData>
  <sheetProtection/>
  <mergeCells count="5">
    <mergeCell ref="E2:H2"/>
    <mergeCell ref="A2:A3"/>
    <mergeCell ref="B2:B3"/>
    <mergeCell ref="C2:C3"/>
    <mergeCell ref="D2:D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96" r:id="rId1"/>
  <headerFooter alignWithMargins="0">
    <oddHeader>&amp;CTöbbéves kihatással járó döntésekből származó kötelezettségek célok szerinti évenkénti bontásban&amp;R&amp;"Times New Roman,Normál"&amp;11 14.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0.25390625" style="135" customWidth="1"/>
    <col min="2" max="2" width="12.125" style="381" bestFit="1" customWidth="1"/>
    <col min="3" max="3" width="11.25390625" style="381" bestFit="1" customWidth="1"/>
    <col min="4" max="7" width="14.75390625" style="135" bestFit="1" customWidth="1"/>
    <col min="8" max="16384" width="9.125" style="135" customWidth="1"/>
  </cols>
  <sheetData>
    <row r="1" ht="13.5" thickBot="1">
      <c r="G1" s="191" t="s">
        <v>130</v>
      </c>
    </row>
    <row r="2" spans="1:7" ht="18" customHeight="1" thickBot="1">
      <c r="A2" s="220" t="s">
        <v>278</v>
      </c>
      <c r="B2" s="221" t="s">
        <v>67</v>
      </c>
      <c r="C2" s="222" t="s">
        <v>68</v>
      </c>
      <c r="D2" s="223">
        <v>2018</v>
      </c>
      <c r="E2" s="223">
        <v>2019</v>
      </c>
      <c r="F2" s="223">
        <v>2020</v>
      </c>
      <c r="G2" s="224">
        <v>2021</v>
      </c>
    </row>
    <row r="3" spans="1:7" ht="18" customHeight="1" thickBot="1">
      <c r="A3" s="216" t="s">
        <v>69</v>
      </c>
      <c r="B3" s="382"/>
      <c r="C3" s="383"/>
      <c r="D3" s="217">
        <f>SUM(D4:D4)</f>
        <v>0</v>
      </c>
      <c r="E3" s="217">
        <f>SUM(E4:E4)</f>
        <v>0</v>
      </c>
      <c r="F3" s="217">
        <f>SUM(F4:F4)</f>
        <v>0</v>
      </c>
      <c r="G3" s="218">
        <f>SUM(G4:G4)</f>
        <v>0</v>
      </c>
    </row>
    <row r="4" spans="1:7" ht="18" customHeight="1" thickBot="1">
      <c r="A4" s="148"/>
      <c r="B4" s="384"/>
      <c r="C4" s="385"/>
      <c r="D4" s="1"/>
      <c r="E4" s="1"/>
      <c r="F4" s="1"/>
      <c r="G4" s="46"/>
    </row>
    <row r="5" spans="1:7" ht="18" customHeight="1" thickBot="1">
      <c r="A5" s="216" t="s">
        <v>70</v>
      </c>
      <c r="B5" s="382"/>
      <c r="C5" s="383"/>
      <c r="D5" s="158">
        <f>SUM(D6:D10)</f>
        <v>226905158</v>
      </c>
      <c r="E5" s="158">
        <f>SUM(E6:E10)</f>
        <v>202958000</v>
      </c>
      <c r="F5" s="158">
        <f>SUM(F6:F10)</f>
        <v>178366000</v>
      </c>
      <c r="G5" s="226">
        <f>SUM(G6:G10)</f>
        <v>153774000</v>
      </c>
    </row>
    <row r="6" spans="1:7" ht="18" customHeight="1">
      <c r="A6" s="155" t="s">
        <v>261</v>
      </c>
      <c r="B6" s="386">
        <v>2015</v>
      </c>
      <c r="C6" s="387">
        <v>2018</v>
      </c>
      <c r="D6" s="153">
        <v>2678158</v>
      </c>
      <c r="E6" s="227"/>
      <c r="F6" s="227"/>
      <c r="G6" s="228"/>
    </row>
    <row r="7" spans="1:7" ht="18" customHeight="1">
      <c r="A7" s="155" t="s">
        <v>298</v>
      </c>
      <c r="B7" s="386">
        <v>2015</v>
      </c>
      <c r="C7" s="387">
        <v>2018</v>
      </c>
      <c r="D7" s="153">
        <v>1337000</v>
      </c>
      <c r="E7" s="227"/>
      <c r="F7" s="227"/>
      <c r="G7" s="228"/>
    </row>
    <row r="8" spans="1:7" ht="18" customHeight="1">
      <c r="A8" s="155" t="s">
        <v>376</v>
      </c>
      <c r="B8" s="386">
        <v>2017</v>
      </c>
      <c r="C8" s="387">
        <v>2027</v>
      </c>
      <c r="D8" s="153">
        <v>130000000</v>
      </c>
      <c r="E8" s="227">
        <v>122970000</v>
      </c>
      <c r="F8" s="227">
        <v>108910000</v>
      </c>
      <c r="G8" s="228">
        <v>94850000</v>
      </c>
    </row>
    <row r="9" spans="1:7" ht="18" customHeight="1">
      <c r="A9" s="155" t="s">
        <v>377</v>
      </c>
      <c r="B9" s="386">
        <v>2017</v>
      </c>
      <c r="C9" s="387">
        <v>2027</v>
      </c>
      <c r="D9" s="153">
        <v>10000000</v>
      </c>
      <c r="E9" s="227">
        <v>8948000</v>
      </c>
      <c r="F9" s="227">
        <v>7896000</v>
      </c>
      <c r="G9" s="228">
        <v>6844000</v>
      </c>
    </row>
    <row r="10" spans="1:7" ht="18" customHeight="1" thickBot="1">
      <c r="A10" s="155" t="s">
        <v>320</v>
      </c>
      <c r="B10" s="386">
        <v>2016</v>
      </c>
      <c r="C10" s="388">
        <v>2026</v>
      </c>
      <c r="D10" s="358">
        <v>82890000</v>
      </c>
      <c r="E10" s="358">
        <v>71040000</v>
      </c>
      <c r="F10" s="358">
        <v>61560000</v>
      </c>
      <c r="G10" s="359">
        <v>52080000</v>
      </c>
    </row>
    <row r="11" spans="1:7" ht="18" customHeight="1" thickBot="1">
      <c r="A11" s="216" t="s">
        <v>54</v>
      </c>
      <c r="B11" s="382"/>
      <c r="C11" s="383"/>
      <c r="D11" s="218">
        <f>D3+D5</f>
        <v>226905158</v>
      </c>
      <c r="E11" s="218">
        <f>E3+E5</f>
        <v>202958000</v>
      </c>
      <c r="F11" s="218">
        <f>F3+F5</f>
        <v>178366000</v>
      </c>
      <c r="G11" s="218">
        <f>G3+G5</f>
        <v>153774000</v>
      </c>
    </row>
    <row r="12" ht="18" customHeight="1"/>
    <row r="14" spans="4:7" ht="12.75">
      <c r="D14" s="740"/>
      <c r="E14" s="740"/>
      <c r="F14" s="740"/>
      <c r="G14" s="740"/>
    </row>
  </sheetData>
  <sheetProtection/>
  <mergeCells count="1">
    <mergeCell ref="D14:G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r:id="rId1"/>
  <headerFooter alignWithMargins="0">
    <oddHeader>&amp;CAz önkormányzat által felvett hitelállomány alakulása lejárat és eszközök szerinti bontásban&amp;R&amp;"Times New Roman,Normál"&amp;11 15. 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47.75390625" style="0" bestFit="1" customWidth="1"/>
    <col min="3" max="3" width="12.75390625" style="0" customWidth="1"/>
  </cols>
  <sheetData>
    <row r="1" spans="1:3" ht="13.5" thickBot="1">
      <c r="A1" t="s">
        <v>736</v>
      </c>
      <c r="B1" s="8"/>
      <c r="C1" s="10" t="s">
        <v>130</v>
      </c>
    </row>
    <row r="2" spans="1:3" ht="36" customHeight="1" thickBot="1">
      <c r="A2" s="296" t="s">
        <v>50</v>
      </c>
      <c r="B2" s="304" t="s">
        <v>101</v>
      </c>
      <c r="C2" s="204" t="s">
        <v>102</v>
      </c>
    </row>
    <row r="3" spans="1:3" ht="24.75" customHeight="1">
      <c r="A3" s="305" t="s">
        <v>9</v>
      </c>
      <c r="B3" s="306" t="s">
        <v>103</v>
      </c>
      <c r="C3" s="307"/>
    </row>
    <row r="4" spans="1:3" ht="24.75" customHeight="1">
      <c r="A4" s="308" t="s">
        <v>11</v>
      </c>
      <c r="B4" s="306" t="s">
        <v>104</v>
      </c>
      <c r="C4" s="309"/>
    </row>
    <row r="5" spans="1:3" ht="24.75" customHeight="1">
      <c r="A5" s="308" t="s">
        <v>12</v>
      </c>
      <c r="B5" s="306" t="s">
        <v>105</v>
      </c>
      <c r="C5" s="309"/>
    </row>
    <row r="6" spans="1:3" ht="24.75" customHeight="1">
      <c r="A6" s="308" t="s">
        <v>14</v>
      </c>
      <c r="B6" s="306" t="s">
        <v>106</v>
      </c>
      <c r="C6" s="309"/>
    </row>
    <row r="7" spans="1:3" ht="24.75" customHeight="1">
      <c r="A7" s="308" t="s">
        <v>15</v>
      </c>
      <c r="B7" s="306" t="s">
        <v>107</v>
      </c>
      <c r="C7" s="309">
        <v>1591000</v>
      </c>
    </row>
    <row r="8" spans="1:3" ht="24.75" customHeight="1">
      <c r="A8" s="308" t="s">
        <v>16</v>
      </c>
      <c r="B8" s="310" t="s">
        <v>108</v>
      </c>
      <c r="C8" s="309">
        <v>472000</v>
      </c>
    </row>
    <row r="9" spans="1:3" ht="26.25" thickBot="1">
      <c r="A9" s="308" t="s">
        <v>17</v>
      </c>
      <c r="B9" s="311" t="s">
        <v>109</v>
      </c>
      <c r="C9" s="312"/>
    </row>
    <row r="10" spans="1:3" s="114" customFormat="1" ht="19.5" customHeight="1" thickBot="1">
      <c r="A10" s="313"/>
      <c r="B10" s="314" t="s">
        <v>54</v>
      </c>
      <c r="C10" s="315">
        <f>SUM(C3:C9)</f>
        <v>2063000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r:id="rId1"/>
  <headerFooter alignWithMargins="0">
    <oddHeader>&amp;CAz önkormányzat által adott közvetett támogatások (kedvezmények)&amp;R&amp;"Times New Roman,Normál"&amp;11
 16.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55.875" style="0" customWidth="1"/>
    <col min="2" max="2" width="15.25390625" style="478" bestFit="1" customWidth="1"/>
    <col min="3" max="3" width="16.875" style="478" bestFit="1" customWidth="1"/>
    <col min="4" max="4" width="15.25390625" style="478" bestFit="1" customWidth="1"/>
    <col min="5" max="5" width="14.625" style="478" customWidth="1"/>
    <col min="6" max="7" width="16.875" style="478" bestFit="1" customWidth="1"/>
  </cols>
  <sheetData>
    <row r="2" ht="12.75">
      <c r="G2" s="478" t="s">
        <v>130</v>
      </c>
    </row>
    <row r="3" spans="1:7" ht="12.75">
      <c r="A3" s="482" t="s">
        <v>236</v>
      </c>
      <c r="B3" s="743" t="s">
        <v>235</v>
      </c>
      <c r="C3" s="744"/>
      <c r="D3" s="745"/>
      <c r="E3" s="743" t="s">
        <v>234</v>
      </c>
      <c r="F3" s="744"/>
      <c r="G3" s="745"/>
    </row>
    <row r="4" spans="1:7" s="488" customFormat="1" ht="12.75">
      <c r="A4" s="527" t="s">
        <v>346</v>
      </c>
      <c r="B4" s="481" t="s">
        <v>0</v>
      </c>
      <c r="C4" s="481" t="s">
        <v>1</v>
      </c>
      <c r="D4" s="481" t="s">
        <v>2</v>
      </c>
      <c r="E4" s="481" t="s">
        <v>0</v>
      </c>
      <c r="F4" s="481" t="s">
        <v>1</v>
      </c>
      <c r="G4" s="481" t="s">
        <v>2</v>
      </c>
    </row>
    <row r="5" spans="1:7" ht="12.75">
      <c r="A5" s="482" t="s">
        <v>392</v>
      </c>
      <c r="B5" s="487">
        <v>74115000</v>
      </c>
      <c r="C5" s="487">
        <v>54849846</v>
      </c>
      <c r="D5" s="487">
        <v>36184508</v>
      </c>
      <c r="E5" s="487">
        <v>75036000</v>
      </c>
      <c r="F5" s="487">
        <v>55770846</v>
      </c>
      <c r="G5" s="487">
        <v>55770846</v>
      </c>
    </row>
    <row r="6" spans="1:7" ht="12.75">
      <c r="A6" s="482" t="s">
        <v>393</v>
      </c>
      <c r="B6" s="487">
        <v>44714000</v>
      </c>
      <c r="C6" s="487">
        <v>44714030</v>
      </c>
      <c r="D6" s="487">
        <v>10064449</v>
      </c>
      <c r="E6" s="487"/>
      <c r="F6" s="487">
        <v>30</v>
      </c>
      <c r="G6" s="487">
        <v>30</v>
      </c>
    </row>
    <row r="7" spans="1:7" ht="12.75">
      <c r="A7" s="482" t="s">
        <v>394</v>
      </c>
      <c r="B7" s="487">
        <v>7000000</v>
      </c>
      <c r="C7" s="487">
        <v>7000000</v>
      </c>
      <c r="D7" s="487">
        <v>5509471</v>
      </c>
      <c r="E7" s="487"/>
      <c r="F7" s="487"/>
      <c r="G7" s="487"/>
    </row>
    <row r="8" spans="1:7" ht="12.75">
      <c r="A8" s="482" t="s">
        <v>395</v>
      </c>
      <c r="B8" s="487">
        <v>26950000</v>
      </c>
      <c r="C8" s="487">
        <v>26950018</v>
      </c>
      <c r="D8" s="487">
        <v>7117519</v>
      </c>
      <c r="E8" s="487"/>
      <c r="F8" s="487">
        <v>18</v>
      </c>
      <c r="G8" s="487">
        <v>18</v>
      </c>
    </row>
    <row r="9" spans="1:7" ht="12.75">
      <c r="A9" s="482" t="s">
        <v>396</v>
      </c>
      <c r="B9" s="487">
        <v>49352000</v>
      </c>
      <c r="C9" s="487">
        <v>49352037</v>
      </c>
      <c r="D9" s="487">
        <v>347825</v>
      </c>
      <c r="E9" s="487"/>
      <c r="F9" s="487">
        <v>37</v>
      </c>
      <c r="G9" s="487">
        <v>37</v>
      </c>
    </row>
    <row r="10" spans="1:7" ht="12.75">
      <c r="A10" s="482" t="s">
        <v>397</v>
      </c>
      <c r="B10" s="487">
        <v>59995000</v>
      </c>
      <c r="C10" s="487">
        <v>59995044</v>
      </c>
      <c r="D10" s="487">
        <v>16569506</v>
      </c>
      <c r="E10" s="487"/>
      <c r="F10" s="487">
        <v>44</v>
      </c>
      <c r="G10" s="487">
        <v>44</v>
      </c>
    </row>
    <row r="11" spans="1:7" ht="12.75">
      <c r="A11" s="482" t="s">
        <v>398</v>
      </c>
      <c r="B11" s="487">
        <v>56502000</v>
      </c>
      <c r="C11" s="487">
        <v>56502042</v>
      </c>
      <c r="D11" s="487">
        <v>408638</v>
      </c>
      <c r="E11" s="487"/>
      <c r="F11" s="487">
        <v>42</v>
      </c>
      <c r="G11" s="487">
        <v>42</v>
      </c>
    </row>
    <row r="12" spans="1:7" ht="12.75">
      <c r="A12" s="482" t="s">
        <v>399</v>
      </c>
      <c r="B12" s="487">
        <v>580000</v>
      </c>
      <c r="C12" s="487">
        <v>3069919</v>
      </c>
      <c r="D12" s="487">
        <v>3069919</v>
      </c>
      <c r="E12" s="487">
        <v>695000</v>
      </c>
      <c r="F12" s="487">
        <v>2709914</v>
      </c>
      <c r="G12" s="487">
        <v>2709914</v>
      </c>
    </row>
    <row r="13" spans="1:7" ht="12.75">
      <c r="A13" s="482" t="s">
        <v>423</v>
      </c>
      <c r="B13" s="487">
        <v>90000000</v>
      </c>
      <c r="C13" s="487">
        <v>0</v>
      </c>
      <c r="D13" s="487">
        <v>0</v>
      </c>
      <c r="E13" s="487"/>
      <c r="F13" s="487"/>
      <c r="G13" s="487"/>
    </row>
    <row r="14" spans="1:7" ht="12.75">
      <c r="A14" s="482" t="s">
        <v>434</v>
      </c>
      <c r="B14" s="487"/>
      <c r="C14" s="487">
        <v>1875867</v>
      </c>
      <c r="D14" s="487">
        <v>1875867</v>
      </c>
      <c r="E14" s="487"/>
      <c r="F14" s="487">
        <v>960872</v>
      </c>
      <c r="G14" s="487">
        <v>960872</v>
      </c>
    </row>
    <row r="15" spans="1:7" ht="12.75">
      <c r="A15" s="482" t="s">
        <v>530</v>
      </c>
      <c r="B15" s="487"/>
      <c r="C15" s="487">
        <v>8766338</v>
      </c>
      <c r="D15" s="487">
        <v>2247900</v>
      </c>
      <c r="E15" s="487"/>
      <c r="F15" s="487">
        <v>8766338</v>
      </c>
      <c r="G15" s="487">
        <v>8766338</v>
      </c>
    </row>
    <row r="16" spans="1:7" ht="12.75">
      <c r="A16" s="482" t="s">
        <v>531</v>
      </c>
      <c r="B16" s="487"/>
      <c r="C16" s="487">
        <v>100000000</v>
      </c>
      <c r="D16" s="487">
        <v>6405340</v>
      </c>
      <c r="E16" s="487"/>
      <c r="F16" s="487">
        <v>100000000</v>
      </c>
      <c r="G16" s="487">
        <v>100000000</v>
      </c>
    </row>
    <row r="17" spans="1:7" ht="12.75">
      <c r="A17" s="482" t="s">
        <v>532</v>
      </c>
      <c r="B17" s="487"/>
      <c r="C17" s="487">
        <v>212808834</v>
      </c>
      <c r="D17" s="487"/>
      <c r="E17" s="487"/>
      <c r="F17" s="487">
        <v>212808834</v>
      </c>
      <c r="G17" s="487">
        <v>212808834</v>
      </c>
    </row>
    <row r="18" spans="1:7" ht="12.75">
      <c r="A18" s="482" t="s">
        <v>533</v>
      </c>
      <c r="B18" s="487"/>
      <c r="C18" s="487">
        <v>170618120</v>
      </c>
      <c r="D18" s="487"/>
      <c r="E18" s="487"/>
      <c r="F18" s="487">
        <v>170618120</v>
      </c>
      <c r="G18" s="487">
        <v>170618120</v>
      </c>
    </row>
    <row r="19" spans="1:7" ht="12.75">
      <c r="A19" s="482" t="s">
        <v>534</v>
      </c>
      <c r="B19" s="487"/>
      <c r="C19" s="487">
        <v>100000001</v>
      </c>
      <c r="D19" s="487">
        <v>898047</v>
      </c>
      <c r="E19" s="487"/>
      <c r="F19" s="487">
        <v>100000001</v>
      </c>
      <c r="G19" s="487">
        <v>100000001</v>
      </c>
    </row>
    <row r="20" spans="1:7" ht="12.75">
      <c r="A20" s="482" t="s">
        <v>535</v>
      </c>
      <c r="B20" s="487"/>
      <c r="C20" s="487">
        <v>58499985</v>
      </c>
      <c r="D20" s="487">
        <v>1200000</v>
      </c>
      <c r="E20" s="487"/>
      <c r="F20" s="487">
        <v>58499985</v>
      </c>
      <c r="G20" s="487">
        <v>58499985</v>
      </c>
    </row>
    <row r="21" spans="1:7" ht="12.75">
      <c r="A21" s="482" t="s">
        <v>536</v>
      </c>
      <c r="B21" s="487"/>
      <c r="C21" s="487">
        <v>50000000</v>
      </c>
      <c r="D21" s="487">
        <v>3280340</v>
      </c>
      <c r="E21" s="487"/>
      <c r="F21" s="487">
        <v>50000000</v>
      </c>
      <c r="G21" s="487">
        <v>50000000</v>
      </c>
    </row>
    <row r="22" spans="1:7" ht="12.75">
      <c r="A22" s="482" t="s">
        <v>537</v>
      </c>
      <c r="B22" s="487"/>
      <c r="C22" s="487">
        <v>9394300</v>
      </c>
      <c r="D22" s="487">
        <v>2007599</v>
      </c>
      <c r="E22" s="487"/>
      <c r="F22" s="487">
        <v>9394300</v>
      </c>
      <c r="G22" s="487">
        <v>9394300</v>
      </c>
    </row>
    <row r="23" spans="1:7" ht="12.75">
      <c r="A23" s="482" t="s">
        <v>538</v>
      </c>
      <c r="B23" s="487"/>
      <c r="C23" s="487">
        <v>1100000</v>
      </c>
      <c r="D23" s="487">
        <v>1100000</v>
      </c>
      <c r="E23" s="487"/>
      <c r="F23" s="487"/>
      <c r="G23" s="487"/>
    </row>
    <row r="24" spans="1:7" ht="12.75">
      <c r="A24" s="482" t="s">
        <v>539</v>
      </c>
      <c r="B24" s="487"/>
      <c r="C24" s="487">
        <v>252674767</v>
      </c>
      <c r="D24" s="487">
        <v>1960721</v>
      </c>
      <c r="E24" s="487"/>
      <c r="F24" s="487">
        <v>252674767</v>
      </c>
      <c r="G24" s="487">
        <v>252674767</v>
      </c>
    </row>
    <row r="25" spans="1:7" ht="12.75">
      <c r="A25" s="482" t="s">
        <v>400</v>
      </c>
      <c r="B25" s="487"/>
      <c r="C25" s="487">
        <v>234248357</v>
      </c>
      <c r="D25" s="487">
        <v>2323080</v>
      </c>
      <c r="E25" s="487">
        <v>3567000</v>
      </c>
      <c r="F25" s="487">
        <v>237815357</v>
      </c>
      <c r="G25" s="487">
        <v>237815357</v>
      </c>
    </row>
    <row r="26" spans="1:7" s="484" customFormat="1" ht="12.75">
      <c r="A26" s="486" t="s">
        <v>54</v>
      </c>
      <c r="B26" s="485">
        <f aca="true" t="shared" si="0" ref="B26:G26">SUM(B5:B25)</f>
        <v>409208000</v>
      </c>
      <c r="C26" s="485">
        <f t="shared" si="0"/>
        <v>1502419505</v>
      </c>
      <c r="D26" s="485">
        <f t="shared" si="0"/>
        <v>102570729</v>
      </c>
      <c r="E26" s="485">
        <f t="shared" si="0"/>
        <v>79298000</v>
      </c>
      <c r="F26" s="485">
        <f t="shared" si="0"/>
        <v>1260019505</v>
      </c>
      <c r="G26" s="485">
        <f t="shared" si="0"/>
        <v>1260019505</v>
      </c>
    </row>
    <row r="29" ht="12.75">
      <c r="A29" s="483" t="s">
        <v>233</v>
      </c>
    </row>
    <row r="31" spans="1:7" ht="12.75">
      <c r="A31" s="482" t="s">
        <v>232</v>
      </c>
      <c r="B31" s="746" t="s">
        <v>231</v>
      </c>
      <c r="C31" s="746"/>
      <c r="D31" s="746"/>
      <c r="E31" s="746" t="s">
        <v>230</v>
      </c>
      <c r="F31" s="746"/>
      <c r="G31" s="746"/>
    </row>
    <row r="32" spans="1:7" ht="12.75">
      <c r="A32" s="480"/>
      <c r="B32" s="742"/>
      <c r="C32" s="742"/>
      <c r="D32" s="742"/>
      <c r="E32" s="742"/>
      <c r="F32" s="742"/>
      <c r="G32" s="742"/>
    </row>
    <row r="33" spans="1:7" ht="12.75">
      <c r="A33" s="480"/>
      <c r="B33" s="742"/>
      <c r="C33" s="742"/>
      <c r="D33" s="742"/>
      <c r="E33" s="742"/>
      <c r="F33" s="742"/>
      <c r="G33" s="742"/>
    </row>
    <row r="34" spans="1:7" ht="12.75">
      <c r="A34" s="479"/>
      <c r="B34" s="741"/>
      <c r="C34" s="741"/>
      <c r="D34" s="741"/>
      <c r="E34" s="741"/>
      <c r="F34" s="741"/>
      <c r="G34" s="741"/>
    </row>
    <row r="35" spans="1:7" ht="12.75">
      <c r="A35" s="479" t="s">
        <v>54</v>
      </c>
      <c r="B35" s="741"/>
      <c r="C35" s="741"/>
      <c r="D35" s="741"/>
      <c r="E35" s="741"/>
      <c r="F35" s="741"/>
      <c r="G35" s="741"/>
    </row>
  </sheetData>
  <sheetProtection/>
  <mergeCells count="12">
    <mergeCell ref="B3:D3"/>
    <mergeCell ref="E3:G3"/>
    <mergeCell ref="B31:D31"/>
    <mergeCell ref="E31:G31"/>
    <mergeCell ref="B35:D35"/>
    <mergeCell ref="E35:G35"/>
    <mergeCell ref="B32:D32"/>
    <mergeCell ref="E32:G32"/>
    <mergeCell ref="B33:D33"/>
    <mergeCell ref="E33:G33"/>
    <mergeCell ref="B34:D34"/>
    <mergeCell ref="E34:G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 alignWithMargins="0">
    <oddHeader>&amp;CEurópai Uniós támogatásokkal megvalósuló programok, projektek bevételei és kiadásai, valamint önkormányzaton kívüli ilyen projekthez történő hozzájárulás&amp;R&amp;"Times New Roman,Normál"
17.sz.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H135"/>
  <sheetViews>
    <sheetView workbookViewId="0" topLeftCell="A70">
      <selection activeCell="F137" sqref="F137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1" ht="12.75" hidden="1"/>
    <row r="2" ht="12.75" hidden="1"/>
    <row r="3" ht="12.75" hidden="1">
      <c r="E3" s="8" t="s">
        <v>126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262</v>
      </c>
      <c r="C70" s="9"/>
      <c r="G70" s="10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341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E74+E75+E76+E79+E106+E107+E91</f>
        <v>1171854000</v>
      </c>
      <c r="F73" s="73">
        <f>F74+F75+F76+F79+F106+F107+F91</f>
        <v>2789823418</v>
      </c>
      <c r="G73" s="317">
        <f>G74+G75+G76+G79+G106+G107+G91</f>
        <v>1238453936</v>
      </c>
      <c r="H73" s="126">
        <f>IF(F73=0,"",G73/F73*100)</f>
        <v>44.39183956982614</v>
      </c>
    </row>
    <row r="74" spans="1:8" ht="24" customHeight="1" thickBot="1">
      <c r="A74" s="32"/>
      <c r="B74" s="33" t="s">
        <v>9</v>
      </c>
      <c r="C74" s="49"/>
      <c r="D74" s="61" t="s">
        <v>165</v>
      </c>
      <c r="E74" s="128">
        <f>PH!E75+Óvoda!E75+'Humán Szolgáltató'!E75+Könyvtár!E75+'Önk kiad.'!E74</f>
        <v>571026000</v>
      </c>
      <c r="F74" s="460">
        <f>PH!F75+Óvoda!F75+'Humán Szolgáltató'!F75+Könyvtár!F75+'Önk kiad.'!F74</f>
        <v>702169633</v>
      </c>
      <c r="G74" s="340">
        <f>PH!G75+Óvoda!G75+'Humán Szolgáltató'!G75+Könyvtár!G75+'Önk kiad.'!G74</f>
        <v>686462995</v>
      </c>
      <c r="H74" s="126">
        <f aca="true" t="shared" si="0" ref="H74:H125">IF(F74=0,"",G74/F74*100)</f>
        <v>97.76312770278973</v>
      </c>
    </row>
    <row r="75" spans="1:8" ht="24" customHeight="1" thickBot="1">
      <c r="A75" s="23"/>
      <c r="B75" s="24" t="s">
        <v>11</v>
      </c>
      <c r="C75" s="50"/>
      <c r="D75" s="62" t="s">
        <v>166</v>
      </c>
      <c r="E75" s="128">
        <f>PH!E76+Óvoda!E76+'Humán Szolgáltató'!E76+Könyvtár!E76+'Önk kiad.'!E75</f>
        <v>107823000</v>
      </c>
      <c r="F75" s="460">
        <f>PH!F76+Óvoda!F76+'Humán Szolgáltató'!F76+Könyvtár!F76+'Önk kiad.'!F75</f>
        <v>119622501</v>
      </c>
      <c r="G75" s="340">
        <f>PH!G76+Óvoda!G76+'Humán Szolgáltató'!G76+Könyvtár!G76+'Önk kiad.'!G75</f>
        <v>117024351</v>
      </c>
      <c r="H75" s="126">
        <f t="shared" si="0"/>
        <v>97.82804240148766</v>
      </c>
    </row>
    <row r="76" spans="1:8" ht="24" customHeight="1" thickBot="1">
      <c r="A76" s="23"/>
      <c r="B76" s="24" t="s">
        <v>12</v>
      </c>
      <c r="C76" s="50"/>
      <c r="D76" s="62" t="s">
        <v>167</v>
      </c>
      <c r="E76" s="128">
        <f>PH!E77+Óvoda!E77+'Humán Szolgáltató'!E77+Könyvtár!E77+'Önk kiad.'!E76</f>
        <v>392560000</v>
      </c>
      <c r="F76" s="322">
        <f>PH!F77+Óvoda!F77+'Humán Szolgáltató'!F77+Könyvtár!F77+'Önk kiad.'!F76</f>
        <v>386201613</v>
      </c>
      <c r="G76" s="340">
        <f>PH!G77+Óvoda!G77+'Humán Szolgáltató'!G77+Könyvtár!G77+'Önk kiad.'!G76</f>
        <v>361083885</v>
      </c>
      <c r="H76" s="126">
        <f t="shared" si="0"/>
        <v>93.49621359556569</v>
      </c>
    </row>
    <row r="77" spans="1:8" s="419" customFormat="1" ht="24" customHeight="1" thickBot="1">
      <c r="A77" s="420"/>
      <c r="B77" s="421"/>
      <c r="C77" s="422"/>
      <c r="D77" s="415" t="s">
        <v>157</v>
      </c>
      <c r="E77" s="128">
        <f>PH!E78+Óvoda!E78+'Humán Szolgáltató'!E78+Könyvtár!E78+'Önk kiad.'!E77</f>
        <v>2000000</v>
      </c>
      <c r="F77" s="322">
        <f>PH!F78+Óvoda!F78+'Humán Szolgáltató'!F78+Könyvtár!F78+'Önk kiad.'!F77</f>
        <v>1258884</v>
      </c>
      <c r="G77" s="340">
        <f>PH!G78+Óvoda!G78+'Humán Szolgáltató'!G78+Könyvtár!G78+'Önk kiad.'!G77</f>
        <v>1258884</v>
      </c>
      <c r="H77" s="126">
        <f t="shared" si="0"/>
        <v>100</v>
      </c>
    </row>
    <row r="78" spans="1:8" s="419" customFormat="1" ht="24" customHeight="1" thickBot="1">
      <c r="A78" s="420"/>
      <c r="B78" s="421"/>
      <c r="C78" s="422"/>
      <c r="D78" s="415" t="s">
        <v>158</v>
      </c>
      <c r="E78" s="128">
        <f>PH!E79+Óvoda!E79+'Humán Szolgáltató'!E79+Könyvtár!E79+'Önk kiad.'!E78</f>
        <v>8000000</v>
      </c>
      <c r="F78" s="322">
        <f>PH!F79+Óvoda!F79+'Humán Szolgáltató'!F79+Könyvtár!F79+'Önk kiad.'!F78</f>
        <v>4686715</v>
      </c>
      <c r="G78" s="340">
        <f>PH!G79+Óvoda!G79+'Humán Szolgáltató'!G79+Könyvtár!G79+'Önk kiad.'!G78</f>
        <v>4686715</v>
      </c>
      <c r="H78" s="126">
        <f t="shared" si="0"/>
        <v>100</v>
      </c>
    </row>
    <row r="79" spans="1:8" ht="24" customHeight="1" thickBot="1">
      <c r="A79" s="23"/>
      <c r="B79" s="24" t="s">
        <v>14</v>
      </c>
      <c r="C79" s="50"/>
      <c r="D79" s="62" t="s">
        <v>169</v>
      </c>
      <c r="E79" s="115">
        <f>SUM(E80:E90)</f>
        <v>7280000</v>
      </c>
      <c r="F79" s="323">
        <f>SUM(F80:F90)</f>
        <v>5300788</v>
      </c>
      <c r="G79" s="320">
        <f>SUM(G80:G90)</f>
        <v>5300788</v>
      </c>
      <c r="H79" s="126">
        <f t="shared" si="0"/>
        <v>100</v>
      </c>
    </row>
    <row r="80" spans="1:8" s="411" customFormat="1" ht="24" customHeight="1" thickBot="1">
      <c r="A80" s="453"/>
      <c r="B80" s="454"/>
      <c r="C80" s="455" t="s">
        <v>9</v>
      </c>
      <c r="D80" s="458" t="s">
        <v>189</v>
      </c>
      <c r="E80" s="459">
        <f>PH!E81+Óvoda!E81+'Humán Szolgáltató'!E81+Könyvtár!E81+'Önk kiad.'!E80</f>
        <v>3000000</v>
      </c>
      <c r="F80" s="460">
        <f>PH!F81+Óvoda!F81+'Humán Szolgáltató'!F81+Könyvtár!F81+'Önk kiad.'!F80</f>
        <v>25000</v>
      </c>
      <c r="G80" s="461">
        <f>PH!G81+Óvoda!G81+'Humán Szolgáltató'!G81+Könyvtár!G81+'Önk kiad.'!G80</f>
        <v>25000</v>
      </c>
      <c r="H80" s="126">
        <f t="shared" si="0"/>
        <v>100</v>
      </c>
    </row>
    <row r="81" spans="1:8" s="411" customFormat="1" ht="24" customHeight="1" thickBot="1">
      <c r="A81" s="453"/>
      <c r="B81" s="454"/>
      <c r="C81" s="455" t="s">
        <v>11</v>
      </c>
      <c r="D81" s="458" t="s">
        <v>113</v>
      </c>
      <c r="E81" s="459">
        <f>PH!E82+Óvoda!E82+'Humán Szolgáltató'!E82+Könyvtár!E82+'Önk kiad.'!E81</f>
        <v>600000</v>
      </c>
      <c r="F81" s="460">
        <f>PH!F82+Óvoda!F82+'Humán Szolgáltató'!F82+Könyvtár!F82+'Önk kiad.'!F81</f>
        <v>1398960</v>
      </c>
      <c r="G81" s="461">
        <f>PH!G82+Óvoda!G82+'Humán Szolgáltató'!G82+Könyvtár!G82+'Önk kiad.'!G81</f>
        <v>1398960</v>
      </c>
      <c r="H81" s="126">
        <f t="shared" si="0"/>
        <v>100</v>
      </c>
    </row>
    <row r="82" spans="1:8" s="411" customFormat="1" ht="24" customHeight="1" thickBot="1">
      <c r="A82" s="453"/>
      <c r="B82" s="454"/>
      <c r="C82" s="455" t="s">
        <v>12</v>
      </c>
      <c r="D82" s="458" t="s">
        <v>43</v>
      </c>
      <c r="E82" s="459">
        <f>PH!E83+Óvoda!E83+'Humán Szolgáltató'!E83+Könyvtár!E83+'Önk kiad.'!E82</f>
        <v>1000000</v>
      </c>
      <c r="F82" s="460">
        <f>PH!F83+Óvoda!F83+'Humán Szolgáltató'!F83+Könyvtár!F83+'Önk kiad.'!F82</f>
        <v>650000</v>
      </c>
      <c r="G82" s="461">
        <f>PH!G83+Óvoda!G83+'Humán Szolgáltató'!G83+Könyvtár!G83+'Önk kiad.'!G82</f>
        <v>650000</v>
      </c>
      <c r="H82" s="126">
        <f t="shared" si="0"/>
        <v>100</v>
      </c>
    </row>
    <row r="83" spans="1:8" s="411" customFormat="1" ht="24" customHeight="1" thickBot="1">
      <c r="A83" s="453"/>
      <c r="B83" s="454"/>
      <c r="C83" s="455" t="s">
        <v>14</v>
      </c>
      <c r="D83" s="458" t="s">
        <v>188</v>
      </c>
      <c r="E83" s="459">
        <f>PH!E84+Óvoda!E84+'Humán Szolgáltató'!E84+Könyvtár!E84+'Önk kiad.'!E83</f>
        <v>1500000</v>
      </c>
      <c r="F83" s="460">
        <f>PH!F84+Óvoda!F84+'Humán Szolgáltató'!F84+Könyvtár!F84+'Önk kiad.'!F83</f>
        <v>0</v>
      </c>
      <c r="G83" s="461">
        <f>PH!G84+Óvoda!G84+'Humán Szolgáltató'!G84+Könyvtár!G84+'Önk kiad.'!G83</f>
        <v>0</v>
      </c>
      <c r="H83" s="126">
        <f t="shared" si="0"/>
      </c>
    </row>
    <row r="84" spans="1:8" s="411" customFormat="1" ht="24" customHeight="1" thickBot="1">
      <c r="A84" s="453"/>
      <c r="B84" s="454"/>
      <c r="C84" s="455" t="s">
        <v>15</v>
      </c>
      <c r="D84" s="458" t="s">
        <v>316</v>
      </c>
      <c r="E84" s="459">
        <f>PH!E85+Óvoda!E85+'Humán Szolgáltató'!E85+Könyvtár!E85+'Önk kiad.'!E84</f>
        <v>0</v>
      </c>
      <c r="F84" s="460">
        <f>PH!F85+Óvoda!F85+'Humán Szolgáltató'!F85+Könyvtár!F85+'Önk kiad.'!F84</f>
        <v>458748</v>
      </c>
      <c r="G84" s="461">
        <f>PH!G85+Óvoda!G85+'Humán Szolgáltató'!G85+Könyvtár!G85+'Önk kiad.'!G84</f>
        <v>458748</v>
      </c>
      <c r="H84" s="126">
        <f t="shared" si="0"/>
        <v>100</v>
      </c>
    </row>
    <row r="85" spans="1:8" s="411" customFormat="1" ht="24" customHeight="1" thickBot="1">
      <c r="A85" s="453"/>
      <c r="B85" s="454"/>
      <c r="C85" s="455" t="s">
        <v>16</v>
      </c>
      <c r="D85" s="458" t="s">
        <v>503</v>
      </c>
      <c r="E85" s="459">
        <f>PH!E86+Óvoda!E86+'Humán Szolgáltató'!E86+Könyvtár!E86+'Önk kiad.'!E85</f>
        <v>0</v>
      </c>
      <c r="F85" s="460">
        <f>PH!F86+Óvoda!F86+'Humán Szolgáltató'!F86+Könyvtár!F86+'Önk kiad.'!F85</f>
        <v>42500</v>
      </c>
      <c r="G85" s="461">
        <f>PH!G86+Óvoda!G86+'Humán Szolgáltató'!G86+Könyvtár!G86+'Önk kiad.'!G85</f>
        <v>42500</v>
      </c>
      <c r="H85" s="126">
        <f t="shared" si="0"/>
        <v>100</v>
      </c>
    </row>
    <row r="86" spans="1:8" s="411" customFormat="1" ht="24" customHeight="1" thickBot="1">
      <c r="A86" s="453"/>
      <c r="B86" s="454"/>
      <c r="C86" s="455" t="s">
        <v>17</v>
      </c>
      <c r="D86" s="458" t="s">
        <v>504</v>
      </c>
      <c r="E86" s="459">
        <f>PH!E87+Óvoda!E87+'Humán Szolgáltató'!E87+Könyvtár!E87+'Önk kiad.'!E86</f>
        <v>0</v>
      </c>
      <c r="F86" s="460">
        <f>PH!F87+Óvoda!F87+'Humán Szolgáltató'!F87+Könyvtár!F87+'Önk kiad.'!F86</f>
        <v>125034</v>
      </c>
      <c r="G86" s="461">
        <f>PH!G87+Óvoda!G87+'Humán Szolgáltató'!G87+Könyvtár!G87+'Önk kiad.'!G86</f>
        <v>125034</v>
      </c>
      <c r="H86" s="126">
        <f>IF(F86=0,"",G86/F86*100)</f>
        <v>100</v>
      </c>
    </row>
    <row r="87" spans="1:8" s="411" customFormat="1" ht="24" customHeight="1" thickBot="1">
      <c r="A87" s="453"/>
      <c r="B87" s="454"/>
      <c r="C87" s="455" t="s">
        <v>18</v>
      </c>
      <c r="D87" s="458" t="s">
        <v>505</v>
      </c>
      <c r="E87" s="459">
        <f>PH!E88+Óvoda!E88+'Humán Szolgáltató'!E88+Könyvtár!E88+'Önk kiad.'!E87</f>
        <v>0</v>
      </c>
      <c r="F87" s="460">
        <f>PH!F88+Óvoda!F88+'Humán Szolgáltató'!F88+Könyvtár!F88+'Önk kiad.'!F87</f>
        <v>2041864</v>
      </c>
      <c r="G87" s="461">
        <f>PH!G88+Óvoda!G88+'Humán Szolgáltató'!G88+Könyvtár!G88+'Önk kiad.'!G87</f>
        <v>2041864</v>
      </c>
      <c r="H87" s="126">
        <f>IF(F87=0,"",G87/F87*100)</f>
        <v>100</v>
      </c>
    </row>
    <row r="88" spans="1:8" s="411" customFormat="1" ht="24" customHeight="1" hidden="1" thickBot="1">
      <c r="A88" s="453"/>
      <c r="B88" s="454"/>
      <c r="C88" s="455" t="s">
        <v>30</v>
      </c>
      <c r="D88" s="458" t="s">
        <v>429</v>
      </c>
      <c r="E88" s="459">
        <f>PH!E89+Óvoda!E89+'Humán Szolgáltató'!E89+Könyvtár!E89+'Önk kiad.'!E88</f>
        <v>0</v>
      </c>
      <c r="F88" s="460">
        <f>PH!F89+Óvoda!F89+'Humán Szolgáltató'!F89+Könyvtár!F89+'Önk kiad.'!F88</f>
        <v>100000</v>
      </c>
      <c r="G88" s="461">
        <f>PH!G89+Óvoda!G89+'Humán Szolgáltató'!G89+Könyvtár!G89+'Önk kiad.'!G88</f>
        <v>100000</v>
      </c>
      <c r="H88" s="126">
        <f>IF(F88=0,"",G88/F88*100)</f>
        <v>100</v>
      </c>
    </row>
    <row r="89" spans="1:8" s="411" customFormat="1" ht="24" customHeight="1" thickBot="1">
      <c r="A89" s="453"/>
      <c r="B89" s="454"/>
      <c r="C89" s="455" t="s">
        <v>164</v>
      </c>
      <c r="D89" s="458" t="s">
        <v>275</v>
      </c>
      <c r="E89" s="459">
        <f>PH!E90+Óvoda!E90+'Humán Szolgáltató'!E90+Könyvtár!E90+'Önk kiad.'!E89</f>
        <v>1180000</v>
      </c>
      <c r="F89" s="460">
        <f>PH!F90+Óvoda!F90+'Humán Szolgáltató'!F90+Könyvtár!F90+'Önk kiad.'!F89</f>
        <v>0</v>
      </c>
      <c r="G89" s="461">
        <f>PH!G90+Óvoda!G90+'Humán Szolgáltató'!G90+Könyvtár!G90+'Önk kiad.'!G89</f>
        <v>0</v>
      </c>
      <c r="H89" s="126">
        <f t="shared" si="0"/>
      </c>
    </row>
    <row r="90" spans="1:8" s="411" customFormat="1" ht="24" customHeight="1" thickBot="1">
      <c r="A90" s="453"/>
      <c r="B90" s="454"/>
      <c r="C90" s="455" t="s">
        <v>326</v>
      </c>
      <c r="D90" s="458" t="s">
        <v>430</v>
      </c>
      <c r="E90" s="459">
        <f>PH!E91+Óvoda!E91+'Humán Szolgáltató'!E91+Könyvtár!E91+'Önk kiad.'!E90</f>
        <v>0</v>
      </c>
      <c r="F90" s="460">
        <f>PH!F91+Óvoda!F91+'Humán Szolgáltató'!F91+Könyvtár!F91+'Önk kiad.'!F90</f>
        <v>458682</v>
      </c>
      <c r="G90" s="461">
        <f>PH!G91+Óvoda!G91+'Humán Szolgáltató'!G91+Könyvtár!G91+'Önk kiad.'!G90</f>
        <v>458682</v>
      </c>
      <c r="H90" s="126">
        <f>IF(F90=0,"",G90/F90*100)</f>
        <v>100</v>
      </c>
    </row>
    <row r="91" spans="1:8" ht="24" customHeight="1" thickBot="1">
      <c r="A91" s="23"/>
      <c r="B91" s="24" t="s">
        <v>15</v>
      </c>
      <c r="C91" s="50"/>
      <c r="D91" s="62" t="s">
        <v>170</v>
      </c>
      <c r="E91" s="128">
        <f>SUM(E92:E105)</f>
        <v>55565000</v>
      </c>
      <c r="F91" s="322">
        <f>SUM(F92:F105)</f>
        <v>58884635</v>
      </c>
      <c r="G91" s="340">
        <f>SUM(G92:G105)</f>
        <v>58884635</v>
      </c>
      <c r="H91" s="126">
        <f t="shared" si="0"/>
        <v>100</v>
      </c>
    </row>
    <row r="92" spans="1:8" ht="24" customHeight="1" thickBot="1">
      <c r="A92" s="23"/>
      <c r="B92" s="24"/>
      <c r="C92" s="50" t="s">
        <v>9</v>
      </c>
      <c r="D92" s="62" t="s">
        <v>321</v>
      </c>
      <c r="E92" s="128">
        <f>PH!E93+Óvoda!E93+'Humán Szolgáltató'!E93+Könyvtár!E93+'Önk kiad.'!E92</f>
        <v>0</v>
      </c>
      <c r="F92" s="322">
        <f>PH!F93+Óvoda!F93+'Humán Szolgáltató'!F93+Könyvtár!F93+'Önk kiad.'!F92</f>
        <v>0</v>
      </c>
      <c r="G92" s="340">
        <f>PH!G93+Óvoda!G93+'Humán Szolgáltató'!G93+Könyvtár!G93+'Önk kiad.'!G92</f>
        <v>0</v>
      </c>
      <c r="H92" s="126">
        <f t="shared" si="0"/>
      </c>
    </row>
    <row r="93" spans="1:8" ht="24" customHeight="1" thickBot="1">
      <c r="A93" s="23"/>
      <c r="B93" s="24"/>
      <c r="C93" s="50" t="s">
        <v>11</v>
      </c>
      <c r="D93" s="62" t="s">
        <v>118</v>
      </c>
      <c r="E93" s="128">
        <f>PH!E94+Óvoda!E94+'Humán Szolgáltató'!E94+Könyvtár!E94+'Önk kiad.'!E93</f>
        <v>0</v>
      </c>
      <c r="F93" s="322">
        <f>PH!F94+Óvoda!F94+'Humán Szolgáltató'!F94+Könyvtár!F94+'Önk kiad.'!F93</f>
        <v>200000</v>
      </c>
      <c r="G93" s="340">
        <f>PH!G94+Óvoda!G94+'Humán Szolgáltató'!G94+Könyvtár!G94+'Önk kiad.'!G93</f>
        <v>200000</v>
      </c>
      <c r="H93" s="126">
        <f t="shared" si="0"/>
        <v>100</v>
      </c>
    </row>
    <row r="94" spans="1:8" ht="24" customHeight="1" thickBot="1">
      <c r="A94" s="23"/>
      <c r="B94" s="24"/>
      <c r="C94" s="50" t="s">
        <v>12</v>
      </c>
      <c r="D94" s="62" t="s">
        <v>35</v>
      </c>
      <c r="E94" s="128">
        <f>PH!E95+Óvoda!E95+'Humán Szolgáltató'!E95+Könyvtár!E95+'Önk kiad.'!E94</f>
        <v>800000</v>
      </c>
      <c r="F94" s="322">
        <f>PH!F95+Óvoda!F95+'Humán Szolgáltató'!F95+Könyvtár!F95+'Önk kiad.'!F94</f>
        <v>570000</v>
      </c>
      <c r="G94" s="340">
        <f>PH!G95+Óvoda!G95+'Humán Szolgáltató'!G95+Könyvtár!G95+'Önk kiad.'!G94</f>
        <v>570000</v>
      </c>
      <c r="H94" s="126">
        <f t="shared" si="0"/>
        <v>100</v>
      </c>
    </row>
    <row r="95" spans="1:8" ht="24" customHeight="1" thickBot="1">
      <c r="A95" s="23"/>
      <c r="B95" s="24"/>
      <c r="C95" s="50" t="s">
        <v>14</v>
      </c>
      <c r="D95" s="62" t="s">
        <v>36</v>
      </c>
      <c r="E95" s="128">
        <f>PH!E96+Óvoda!E96+'Humán Szolgáltató'!E96+Könyvtár!E96+'Önk kiad.'!E95</f>
        <v>12500000</v>
      </c>
      <c r="F95" s="322">
        <f>PH!F96+Óvoda!F96+'Humán Szolgáltató'!F96+Könyvtár!F96+'Önk kiad.'!F95</f>
        <v>12500000</v>
      </c>
      <c r="G95" s="340">
        <f>PH!G96+Óvoda!G96+'Humán Szolgáltató'!G96+Könyvtár!G96+'Önk kiad.'!G95</f>
        <v>12500000</v>
      </c>
      <c r="H95" s="126">
        <f t="shared" si="0"/>
        <v>100</v>
      </c>
    </row>
    <row r="96" spans="1:8" ht="24" customHeight="1" thickBot="1">
      <c r="A96" s="23"/>
      <c r="B96" s="24"/>
      <c r="C96" s="50" t="s">
        <v>15</v>
      </c>
      <c r="D96" s="62" t="s">
        <v>119</v>
      </c>
      <c r="E96" s="128">
        <f>PH!E97+Óvoda!E97+'Humán Szolgáltató'!E97+Könyvtár!E97+'Önk kiad.'!E96</f>
        <v>300000</v>
      </c>
      <c r="F96" s="322">
        <f>PH!F97+Óvoda!F97+'Humán Szolgáltató'!F97+Könyvtár!F97+'Önk kiad.'!F96</f>
        <v>300000</v>
      </c>
      <c r="G96" s="340">
        <f>PH!G97+Óvoda!G97+'Humán Szolgáltató'!G97+Könyvtár!G97+'Önk kiad.'!G96</f>
        <v>300000</v>
      </c>
      <c r="H96" s="126">
        <f t="shared" si="0"/>
        <v>100</v>
      </c>
    </row>
    <row r="97" spans="1:8" ht="24" customHeight="1" thickBot="1">
      <c r="A97" s="23"/>
      <c r="B97" s="24"/>
      <c r="C97" s="50" t="s">
        <v>16</v>
      </c>
      <c r="D97" s="62" t="s">
        <v>37</v>
      </c>
      <c r="E97" s="128">
        <f>PH!E98+Óvoda!E98+'Humán Szolgáltató'!E98+Könyvtár!E98+'Önk kiad.'!E97</f>
        <v>182000</v>
      </c>
      <c r="F97" s="322">
        <f>PH!F98+Óvoda!F98+'Humán Szolgáltató'!F98+Könyvtár!F98+'Önk kiad.'!F97</f>
        <v>181635</v>
      </c>
      <c r="G97" s="340">
        <f>PH!G98+Óvoda!G98+'Humán Szolgáltató'!G98+Könyvtár!G98+'Önk kiad.'!G97</f>
        <v>181635</v>
      </c>
      <c r="H97" s="126">
        <f t="shared" si="0"/>
        <v>100</v>
      </c>
    </row>
    <row r="98" spans="1:8" ht="24" customHeight="1" thickBot="1">
      <c r="A98" s="23"/>
      <c r="B98" s="24"/>
      <c r="C98" s="50" t="s">
        <v>17</v>
      </c>
      <c r="D98" s="62" t="s">
        <v>285</v>
      </c>
      <c r="E98" s="128">
        <f>PH!E99+Óvoda!E99+'Humán Szolgáltató'!E99+Könyvtár!E99+'Önk kiad.'!E98</f>
        <v>1000000</v>
      </c>
      <c r="F98" s="322">
        <f>PH!F99+Óvoda!F99+'Humán Szolgáltató'!F99+Könyvtár!F99+'Önk kiad.'!F98</f>
        <v>1000000</v>
      </c>
      <c r="G98" s="340">
        <f>PH!G99+Óvoda!G99+'Humán Szolgáltató'!G99+Könyvtár!G99+'Önk kiad.'!G98</f>
        <v>1000000</v>
      </c>
      <c r="H98" s="126">
        <f t="shared" si="0"/>
        <v>100</v>
      </c>
    </row>
    <row r="99" spans="1:8" ht="24" customHeight="1" thickBot="1">
      <c r="A99" s="23"/>
      <c r="B99" s="24"/>
      <c r="C99" s="50" t="s">
        <v>18</v>
      </c>
      <c r="D99" s="62" t="s">
        <v>159</v>
      </c>
      <c r="E99" s="128">
        <f>PH!E100+Óvoda!E100+'Humán Szolgáltató'!E100+Könyvtár!E100+'Önk kiad.'!E99</f>
        <v>9800000</v>
      </c>
      <c r="F99" s="322">
        <f>PH!F100+Óvoda!F100+'Humán Szolgáltató'!F100+Könyvtár!F100+'Önk kiad.'!F99</f>
        <v>9800000</v>
      </c>
      <c r="G99" s="340">
        <f>PH!G100+Óvoda!G100+'Humán Szolgáltató'!G100+Könyvtár!G100+'Önk kiad.'!G99</f>
        <v>9800000</v>
      </c>
      <c r="H99" s="126">
        <f t="shared" si="0"/>
        <v>100</v>
      </c>
    </row>
    <row r="100" spans="1:8" ht="24" customHeight="1" thickBot="1">
      <c r="A100" s="23"/>
      <c r="B100" s="24"/>
      <c r="C100" s="50" t="s">
        <v>30</v>
      </c>
      <c r="D100" s="62" t="s">
        <v>322</v>
      </c>
      <c r="E100" s="128">
        <f>PH!E101+Óvoda!E101+'Humán Szolgáltató'!E101+Könyvtár!E101+'Önk kiad.'!E100</f>
        <v>30033000</v>
      </c>
      <c r="F100" s="322">
        <f>PH!F101+Óvoda!F101+'Humán Szolgáltató'!F101+Könyvtár!F101+'Önk kiad.'!F100</f>
        <v>33383000</v>
      </c>
      <c r="G100" s="340">
        <f>PH!G101+Óvoda!G101+'Humán Szolgáltató'!G101+Könyvtár!G101+'Önk kiad.'!G100</f>
        <v>33383000</v>
      </c>
      <c r="H100" s="126">
        <f aca="true" t="shared" si="1" ref="H100:H105">IF(F100=0,"",G100/F100*100)</f>
        <v>100</v>
      </c>
    </row>
    <row r="101" spans="1:8" ht="24" customHeight="1" thickBot="1">
      <c r="A101" s="23"/>
      <c r="B101" s="24"/>
      <c r="C101" s="50" t="s">
        <v>164</v>
      </c>
      <c r="D101" s="62" t="s">
        <v>286</v>
      </c>
      <c r="E101" s="128">
        <f>PH!E102+Óvoda!E102+'Humán Szolgáltató'!E102+Könyvtár!E102+'Önk kiad.'!E101</f>
        <v>0</v>
      </c>
      <c r="F101" s="322">
        <f>PH!F102+Óvoda!F102+'Humán Szolgáltató'!F102+Könyvtár!F102+'Önk kiad.'!F101</f>
        <v>0</v>
      </c>
      <c r="G101" s="340">
        <f>PH!G102+Óvoda!G102+'Humán Szolgáltató'!G102+Könyvtár!G102+'Önk kiad.'!G101</f>
        <v>0</v>
      </c>
      <c r="H101" s="126">
        <f t="shared" si="1"/>
      </c>
    </row>
    <row r="102" spans="1:8" ht="24" customHeight="1" thickBot="1">
      <c r="A102" s="23"/>
      <c r="B102" s="24"/>
      <c r="C102" s="50" t="s">
        <v>326</v>
      </c>
      <c r="D102" s="62" t="s">
        <v>327</v>
      </c>
      <c r="E102" s="128">
        <f>PH!E103+Óvoda!E103+'Humán Szolgáltató'!E103+Könyvtár!E103+'Önk kiad.'!E102</f>
        <v>0</v>
      </c>
      <c r="F102" s="322">
        <f>PH!F103+Óvoda!F103+'Humán Szolgáltató'!F103+Könyvtár!F103+'Önk kiad.'!F102</f>
        <v>0</v>
      </c>
      <c r="G102" s="340">
        <f>PH!G103+Óvoda!G103+'Humán Szolgáltató'!G103+Könyvtár!G103+'Önk kiad.'!G102</f>
        <v>0</v>
      </c>
      <c r="H102" s="126">
        <f t="shared" si="1"/>
      </c>
    </row>
    <row r="103" spans="1:8" ht="24" customHeight="1" thickBot="1">
      <c r="A103" s="23"/>
      <c r="B103" s="24"/>
      <c r="C103" s="50" t="s">
        <v>328</v>
      </c>
      <c r="D103" s="62" t="s">
        <v>329</v>
      </c>
      <c r="E103" s="128">
        <f>PH!E104+Óvoda!E104+'Humán Szolgáltató'!E104+Könyvtár!E104+'Önk kiad.'!E103</f>
        <v>800000</v>
      </c>
      <c r="F103" s="322">
        <f>PH!F104+Óvoda!F104+'Humán Szolgáltató'!F104+Könyvtár!F104+'Önk kiad.'!F103</f>
        <v>800000</v>
      </c>
      <c r="G103" s="340">
        <f>PH!G104+Óvoda!G104+'Humán Szolgáltató'!G104+Könyvtár!G104+'Önk kiad.'!G103</f>
        <v>800000</v>
      </c>
      <c r="H103" s="126">
        <f t="shared" si="1"/>
        <v>100</v>
      </c>
    </row>
    <row r="104" spans="1:8" ht="24" customHeight="1" thickBot="1">
      <c r="A104" s="23"/>
      <c r="B104" s="24"/>
      <c r="C104" s="50" t="s">
        <v>330</v>
      </c>
      <c r="D104" s="62" t="s">
        <v>382</v>
      </c>
      <c r="E104" s="128">
        <f>PH!E105+Óvoda!E105+'Humán Szolgáltató'!E105+Könyvtár!E105+'Önk kiad.'!E104</f>
        <v>150000</v>
      </c>
      <c r="F104" s="322">
        <f>PH!F105+Óvoda!F105+'Humán Szolgáltató'!F105+Könyvtár!F105+'Önk kiad.'!F104</f>
        <v>150000</v>
      </c>
      <c r="G104" s="340">
        <f>PH!G105+Óvoda!G105+'Humán Szolgáltató'!G105+Könyvtár!G105+'Önk kiad.'!G104</f>
        <v>150000</v>
      </c>
      <c r="H104" s="126">
        <f t="shared" si="1"/>
        <v>100</v>
      </c>
    </row>
    <row r="105" spans="1:8" ht="24" customHeight="1" thickBot="1">
      <c r="A105" s="23"/>
      <c r="B105" s="24"/>
      <c r="C105" s="50" t="s">
        <v>331</v>
      </c>
      <c r="D105" s="62" t="s">
        <v>333</v>
      </c>
      <c r="E105" s="128">
        <f>PH!E106+Óvoda!E106+'Humán Szolgáltató'!E106+Könyvtár!E106+'Önk kiad.'!E105</f>
        <v>0</v>
      </c>
      <c r="F105" s="322">
        <f>PH!F106+Óvoda!F106+'Humán Szolgáltató'!F106+Könyvtár!F106+'Önk kiad.'!F105</f>
        <v>0</v>
      </c>
      <c r="G105" s="340">
        <f>PH!G106+Óvoda!G106+'Humán Szolgáltató'!G106+Könyvtár!G106+'Önk kiad.'!G105</f>
        <v>0</v>
      </c>
      <c r="H105" s="126">
        <f t="shared" si="1"/>
      </c>
    </row>
    <row r="106" spans="1:8" ht="24" customHeight="1" thickBot="1">
      <c r="A106" s="23"/>
      <c r="B106" s="24" t="s">
        <v>16</v>
      </c>
      <c r="C106" s="50"/>
      <c r="D106" s="62" t="s">
        <v>168</v>
      </c>
      <c r="E106" s="128">
        <f>PH!E107+Óvoda!E107+'Humán Szolgáltató'!E107+Könyvtár!E107+'Önk kiad.'!E106</f>
        <v>10600000</v>
      </c>
      <c r="F106" s="322">
        <f>PH!F107+Óvoda!F107+'Humán Szolgáltató'!F107+Könyvtár!F107+'Önk kiad.'!F106</f>
        <v>9697282</v>
      </c>
      <c r="G106" s="340">
        <f>PH!G107+Óvoda!G107+'Humán Szolgáltató'!G107+Könyvtár!G107+'Önk kiad.'!G106</f>
        <v>9697282</v>
      </c>
      <c r="H106" s="126">
        <f t="shared" si="0"/>
        <v>100</v>
      </c>
    </row>
    <row r="107" spans="1:8" ht="24" customHeight="1" thickBot="1">
      <c r="A107" s="23"/>
      <c r="B107" s="24" t="s">
        <v>17</v>
      </c>
      <c r="C107" s="50"/>
      <c r="D107" s="62" t="s">
        <v>280</v>
      </c>
      <c r="E107" s="128">
        <f>PH!E108+Óvoda!E108+'Humán Szolgáltató'!E108+Könyvtár!E108+'Önk kiad.'!E107</f>
        <v>27000000</v>
      </c>
      <c r="F107" s="322">
        <f>PH!F108+Óvoda!F108+'Humán Szolgáltató'!F108+Könyvtár!F108+'Önk kiad.'!F107</f>
        <v>1507946966</v>
      </c>
      <c r="G107" s="340">
        <f>PH!G108+Óvoda!G108+'Humán Szolgáltató'!G108+Könyvtár!G108+'Önk kiad.'!G107</f>
        <v>0</v>
      </c>
      <c r="H107" s="126">
        <f t="shared" si="0"/>
        <v>0</v>
      </c>
    </row>
    <row r="108" spans="1:8" s="419" customFormat="1" ht="24" customHeight="1" thickBot="1">
      <c r="A108" s="420"/>
      <c r="B108" s="421"/>
      <c r="C108" s="422" t="s">
        <v>9</v>
      </c>
      <c r="D108" s="415" t="s">
        <v>314</v>
      </c>
      <c r="E108" s="549">
        <f>PH!E109+Óvoda!E109+'Humán Szolgáltató'!E109+Könyvtár!E109+'Önk kiad.'!E108</f>
        <v>7000000</v>
      </c>
      <c r="F108" s="550">
        <f>PH!F109+Óvoda!F109+'Humán Szolgáltató'!F109+Könyvtár!F109+'Önk kiad.'!F108</f>
        <v>145891041</v>
      </c>
      <c r="G108" s="551">
        <f>PH!G109+Óvoda!G109+'Humán Szolgáltató'!G109+Könyvtár!G109+'Önk kiad.'!G108</f>
        <v>0</v>
      </c>
      <c r="H108" s="552">
        <f>IF(F108=0,"",G108/F108*100)</f>
        <v>0</v>
      </c>
    </row>
    <row r="109" spans="1:8" s="419" customFormat="1" ht="24" customHeight="1" thickBot="1">
      <c r="A109" s="420"/>
      <c r="B109" s="421"/>
      <c r="C109" s="422" t="s">
        <v>11</v>
      </c>
      <c r="D109" s="415" t="s">
        <v>315</v>
      </c>
      <c r="E109" s="549">
        <f>PH!E110+Óvoda!E110+'Humán Szolgáltató'!E110+Könyvtár!E110+'Önk kiad.'!E109</f>
        <v>20000000</v>
      </c>
      <c r="F109" s="550">
        <f>PH!F110+Óvoda!F110+'Humán Szolgáltató'!F110+Könyvtár!F110+'Önk kiad.'!F109</f>
        <v>1362055925</v>
      </c>
      <c r="G109" s="551">
        <f>PH!G110+Óvoda!G110+'Humán Szolgáltató'!G110+Könyvtár!G110+'Önk kiad.'!G109</f>
        <v>0</v>
      </c>
      <c r="H109" s="552">
        <f>IF(F109=0,"",G109/F109*100)</f>
        <v>0</v>
      </c>
    </row>
    <row r="110" spans="1:8" ht="24" customHeight="1" thickBot="1">
      <c r="A110" s="18" t="s">
        <v>11</v>
      </c>
      <c r="B110" s="19"/>
      <c r="C110" s="19"/>
      <c r="D110" s="60" t="s">
        <v>24</v>
      </c>
      <c r="E110" s="129">
        <f>SUM(E111:E114)</f>
        <v>437118000</v>
      </c>
      <c r="F110" s="321">
        <f>SUM(F111:F114)</f>
        <v>207193501</v>
      </c>
      <c r="G110" s="319">
        <f>SUM(G111:G114)</f>
        <v>204686801</v>
      </c>
      <c r="H110" s="126">
        <f t="shared" si="0"/>
        <v>98.79016475521595</v>
      </c>
    </row>
    <row r="111" spans="1:8" ht="24" customHeight="1" thickBot="1">
      <c r="A111" s="23"/>
      <c r="B111" s="24" t="s">
        <v>9</v>
      </c>
      <c r="C111" s="50"/>
      <c r="D111" s="62" t="s">
        <v>171</v>
      </c>
      <c r="E111" s="128">
        <f>PH!E112+Óvoda!E112+'Humán Szolgáltató'!E112+Könyvtár!E112+'Önk kiad.'!E111</f>
        <v>75305000</v>
      </c>
      <c r="F111" s="322">
        <f>PH!F112+Óvoda!F112+'Humán Szolgáltató'!F112+Könyvtár!F112+'Önk kiad.'!F111</f>
        <v>24090798</v>
      </c>
      <c r="G111" s="340">
        <f>PH!G112+Óvoda!G112+'Humán Szolgáltató'!G112+Könyvtár!G112+'Önk kiad.'!G111</f>
        <v>21584098</v>
      </c>
      <c r="H111" s="126">
        <f t="shared" si="0"/>
        <v>89.59478220688248</v>
      </c>
    </row>
    <row r="112" spans="1:8" ht="24" customHeight="1" thickBot="1">
      <c r="A112" s="23"/>
      <c r="B112" s="24" t="s">
        <v>11</v>
      </c>
      <c r="C112" s="50"/>
      <c r="D112" s="62" t="s">
        <v>172</v>
      </c>
      <c r="E112" s="128">
        <f>PH!E113+Óvoda!E113+'Humán Szolgáltató'!E113+Könyvtár!E113+'Önk kiad.'!E112</f>
        <v>359132000</v>
      </c>
      <c r="F112" s="322">
        <f>PH!F113+Óvoda!F113+'Humán Szolgáltató'!F113+Könyvtár!F113+'Önk kiad.'!F112</f>
        <v>181122090</v>
      </c>
      <c r="G112" s="340">
        <f>PH!G113+Óvoda!G113+'Humán Szolgáltató'!G113+Könyvtár!G113+'Önk kiad.'!G112</f>
        <v>181122090</v>
      </c>
      <c r="H112" s="126">
        <f t="shared" si="0"/>
        <v>100</v>
      </c>
    </row>
    <row r="113" spans="1:8" ht="24" customHeight="1" thickBot="1">
      <c r="A113" s="23"/>
      <c r="B113" s="24" t="s">
        <v>12</v>
      </c>
      <c r="C113" s="50"/>
      <c r="D113" s="62" t="s">
        <v>173</v>
      </c>
      <c r="E113" s="128">
        <f>PH!E114+Óvoda!E114+'Humán Szolgáltató'!E114+Könyvtár!E114+'Önk kiad.'!E113</f>
        <v>0</v>
      </c>
      <c r="F113" s="322">
        <f>PH!F114+Óvoda!F114+'Humán Szolgáltató'!F114+Könyvtár!F114+'Önk kiad.'!F113</f>
        <v>0</v>
      </c>
      <c r="G113" s="340">
        <f>PH!G114+Óvoda!G114+'Humán Szolgáltató'!G114+Könyvtár!G114+'Önk kiad.'!G113</f>
        <v>0</v>
      </c>
      <c r="H113" s="126">
        <f t="shared" si="0"/>
      </c>
    </row>
    <row r="114" spans="1:8" ht="24" customHeight="1" thickBot="1">
      <c r="A114" s="23"/>
      <c r="B114" s="24" t="s">
        <v>14</v>
      </c>
      <c r="C114" s="50"/>
      <c r="D114" s="62" t="s">
        <v>379</v>
      </c>
      <c r="E114" s="128">
        <f>PH!E115+Óvoda!E115+'Humán Szolgáltató'!E115+Könyvtár!E115+'Önk kiad.'!E114</f>
        <v>2681000</v>
      </c>
      <c r="F114" s="322">
        <f>PH!F115+Óvoda!F115+'Humán Szolgáltató'!F115+Könyvtár!F115+'Önk kiad.'!F114</f>
        <v>1980613</v>
      </c>
      <c r="G114" s="340">
        <f>PH!G115+Óvoda!G115+'Humán Szolgáltató'!G115+Könyvtár!G115+'Önk kiad.'!G114</f>
        <v>1980613</v>
      </c>
      <c r="H114" s="126">
        <f t="shared" si="0"/>
        <v>100</v>
      </c>
    </row>
    <row r="115" spans="1:8" ht="24" customHeight="1" thickBot="1">
      <c r="A115" s="696" t="s">
        <v>45</v>
      </c>
      <c r="B115" s="697"/>
      <c r="C115" s="697"/>
      <c r="D115" s="698"/>
      <c r="E115" s="129">
        <f>E73+E110</f>
        <v>1608972000</v>
      </c>
      <c r="F115" s="321">
        <f>F73+F110</f>
        <v>2997016919</v>
      </c>
      <c r="G115" s="319">
        <f>G73+G110</f>
        <v>1443140737</v>
      </c>
      <c r="H115" s="126">
        <f>IF(F115=0,"",G115/F115*100)</f>
        <v>48.152572241117866</v>
      </c>
    </row>
    <row r="116" spans="1:8" ht="24" customHeight="1" thickBot="1">
      <c r="A116" s="696" t="s">
        <v>48</v>
      </c>
      <c r="B116" s="697"/>
      <c r="C116" s="697"/>
      <c r="D116" s="698" t="s">
        <v>48</v>
      </c>
      <c r="E116" s="129">
        <f>E117+E120</f>
        <v>336005000</v>
      </c>
      <c r="F116" s="321">
        <f>F117+F120</f>
        <v>365541493</v>
      </c>
      <c r="G116" s="319">
        <f>G117+G120</f>
        <v>359393493</v>
      </c>
      <c r="H116" s="126">
        <f>IF(F116=0,"",G116/F116*100)</f>
        <v>98.31811159123322</v>
      </c>
    </row>
    <row r="117" spans="1:8" s="404" customFormat="1" ht="24" customHeight="1" hidden="1" thickBot="1">
      <c r="A117" s="432" t="s">
        <v>12</v>
      </c>
      <c r="B117" s="433"/>
      <c r="C117" s="433"/>
      <c r="D117" s="434" t="s">
        <v>160</v>
      </c>
      <c r="E117" s="435">
        <f>SUM(E118:E119)</f>
        <v>0</v>
      </c>
      <c r="F117" s="436">
        <f>SUM(F118:F119)</f>
        <v>0</v>
      </c>
      <c r="G117" s="437">
        <f>SUM(G118:G119)</f>
        <v>0</v>
      </c>
      <c r="H117" s="126">
        <f t="shared" si="0"/>
      </c>
    </row>
    <row r="118" spans="1:8" s="404" customFormat="1" ht="24" customHeight="1" hidden="1" thickBot="1">
      <c r="A118" s="397"/>
      <c r="B118" s="398" t="s">
        <v>9</v>
      </c>
      <c r="C118" s="438"/>
      <c r="D118" s="439" t="s">
        <v>161</v>
      </c>
      <c r="E118" s="440"/>
      <c r="F118" s="441"/>
      <c r="G118" s="442"/>
      <c r="H118" s="126">
        <f t="shared" si="0"/>
      </c>
    </row>
    <row r="119" spans="1:8" s="404" customFormat="1" ht="24" customHeight="1" hidden="1" thickBot="1">
      <c r="A119" s="443"/>
      <c r="B119" s="444" t="s">
        <v>11</v>
      </c>
      <c r="C119" s="445"/>
      <c r="D119" s="562" t="s">
        <v>162</v>
      </c>
      <c r="E119" s="440"/>
      <c r="F119" s="441"/>
      <c r="G119" s="442"/>
      <c r="H119" s="126">
        <f t="shared" si="0"/>
      </c>
    </row>
    <row r="120" spans="1:8" ht="24" customHeight="1" thickBot="1">
      <c r="A120" s="18" t="s">
        <v>14</v>
      </c>
      <c r="B120" s="19"/>
      <c r="C120" s="19"/>
      <c r="D120" s="60" t="s">
        <v>334</v>
      </c>
      <c r="E120" s="129">
        <f>SUM(E121:E123)</f>
        <v>336005000</v>
      </c>
      <c r="F120" s="321">
        <f>SUM(F121:F123)</f>
        <v>365541493</v>
      </c>
      <c r="G120" s="319">
        <f>SUM(G121:G123)</f>
        <v>359393493</v>
      </c>
      <c r="H120" s="126"/>
    </row>
    <row r="121" spans="1:8" ht="24" customHeight="1" thickBot="1">
      <c r="A121" s="23"/>
      <c r="B121" s="24" t="s">
        <v>9</v>
      </c>
      <c r="C121" s="50"/>
      <c r="D121" s="560" t="s">
        <v>141</v>
      </c>
      <c r="E121" s="128">
        <f>PH!E122+Óvoda!E122+'Humán Szolgáltató'!E122+Könyvtár!E122+'Önk kiad.'!E121</f>
        <v>300000000</v>
      </c>
      <c r="F121" s="322">
        <f>PH!F122+Óvoda!F122+'Humán Szolgáltató'!F122+Könyvtár!F122+'Önk kiad.'!F121</f>
        <v>325734622</v>
      </c>
      <c r="G121" s="340">
        <f>PH!G122+Óvoda!G122+'Humán Szolgáltató'!G122+Könyvtár!G122+'Önk kiad.'!G121</f>
        <v>325734622</v>
      </c>
      <c r="H121" s="126">
        <f t="shared" si="0"/>
        <v>100</v>
      </c>
    </row>
    <row r="122" spans="1:8" ht="24" customHeight="1" thickBot="1">
      <c r="A122" s="23"/>
      <c r="B122" s="24" t="s">
        <v>11</v>
      </c>
      <c r="C122" s="50"/>
      <c r="D122" s="62" t="s">
        <v>26</v>
      </c>
      <c r="E122" s="128">
        <f>PH!E123+Óvoda!E123+'Humán Szolgáltató'!E123+Könyvtár!E123+'Önk kiad.'!E122</f>
        <v>20145000</v>
      </c>
      <c r="F122" s="322">
        <f>PH!F123+Óvoda!F123+'Humán Szolgáltató'!F123+Könyvtár!F123+'Önk kiad.'!F122</f>
        <v>23947158</v>
      </c>
      <c r="G122" s="340">
        <f>PH!G123+Óvoda!G123+'Humán Szolgáltató'!G123+Könyvtár!G123+'Önk kiad.'!G122</f>
        <v>17799158</v>
      </c>
      <c r="H122" s="126">
        <f t="shared" si="0"/>
        <v>74.32680738148551</v>
      </c>
    </row>
    <row r="123" spans="1:8" ht="24" customHeight="1" thickBot="1">
      <c r="A123" s="23"/>
      <c r="B123" s="24" t="s">
        <v>12</v>
      </c>
      <c r="C123" s="50"/>
      <c r="D123" s="62" t="s">
        <v>317</v>
      </c>
      <c r="E123" s="128">
        <f>PH!E124+Óvoda!E124+'Humán Szolgáltató'!E124+Könyvtár!E124+'Önk kiad.'!E123</f>
        <v>15860000</v>
      </c>
      <c r="F123" s="322">
        <f>PH!F124+Óvoda!F124+'Humán Szolgáltató'!F124+Könyvtár!F124+'Önk kiad.'!F123</f>
        <v>15859713</v>
      </c>
      <c r="G123" s="340">
        <f>PH!G124+Óvoda!G124+'Humán Szolgáltató'!G124+Könyvtár!G124+'Önk kiad.'!G123</f>
        <v>15859713</v>
      </c>
      <c r="H123" s="126">
        <f>IF(F123=0,"",G123/F123*100)</f>
        <v>100</v>
      </c>
    </row>
    <row r="124" spans="1:8" ht="24" customHeight="1" hidden="1" thickBot="1">
      <c r="A124" s="18" t="s">
        <v>15</v>
      </c>
      <c r="B124" s="19"/>
      <c r="C124" s="19"/>
      <c r="D124" s="60" t="s">
        <v>163</v>
      </c>
      <c r="E124" s="129">
        <f>PH!E125+Óvoda!E125+'Humán Szolgáltató'!E125+Könyvtár!E125+'Önk kiad.'!E124</f>
        <v>0</v>
      </c>
      <c r="F124" s="321">
        <f>PH!F125+Óvoda!F125+'Humán Szolgáltató'!F125+Könyvtár!F125+'Önk kiad.'!F124</f>
        <v>0</v>
      </c>
      <c r="G124" s="319">
        <f>PH!G125+Óvoda!G125+'Humán Szolgáltató'!G125+Könyvtár!G125+'Önk kiad.'!G124</f>
        <v>0</v>
      </c>
      <c r="H124" s="126">
        <f t="shared" si="0"/>
      </c>
    </row>
    <row r="125" spans="1:8" ht="24" customHeight="1" thickBot="1">
      <c r="A125" s="41" t="s">
        <v>27</v>
      </c>
      <c r="B125" s="19"/>
      <c r="C125" s="42"/>
      <c r="D125" s="21"/>
      <c r="E125" s="360">
        <f>E115+E116+E124</f>
        <v>1944977000</v>
      </c>
      <c r="F125" s="361">
        <f>F115+F116+F124</f>
        <v>3362558412</v>
      </c>
      <c r="G125" s="362">
        <f>G115+G116+G124</f>
        <v>1802534230</v>
      </c>
      <c r="H125" s="126">
        <f t="shared" si="0"/>
        <v>53.606034725442264</v>
      </c>
    </row>
    <row r="126" spans="1:7" ht="17.25" customHeight="1" thickBot="1">
      <c r="A126" s="79"/>
      <c r="B126" s="80"/>
      <c r="C126" s="81"/>
      <c r="D126" s="82"/>
      <c r="E126" s="83"/>
      <c r="F126" s="84"/>
      <c r="G126" s="84"/>
    </row>
    <row r="127" spans="1:8" ht="14.25" thickBot="1" thickTop="1">
      <c r="A127" s="52" t="s">
        <v>41</v>
      </c>
      <c r="B127" s="512"/>
      <c r="C127" s="513"/>
      <c r="D127" s="514"/>
      <c r="E127" s="515">
        <f>SUM(E129:E135)</f>
        <v>277.75</v>
      </c>
      <c r="F127" s="515">
        <f>SUM(F129:F135)</f>
        <v>336</v>
      </c>
      <c r="G127" s="516"/>
      <c r="H127" s="516"/>
    </row>
    <row r="128" spans="1:8" ht="14.25" thickBot="1" thickTop="1">
      <c r="A128" s="85">
        <v>2018</v>
      </c>
      <c r="B128" s="517"/>
      <c r="C128" s="517"/>
      <c r="D128" s="517"/>
      <c r="E128" s="518">
        <v>39448</v>
      </c>
      <c r="F128" s="518">
        <v>43830</v>
      </c>
      <c r="G128" s="518"/>
      <c r="H128" s="518"/>
    </row>
    <row r="129" spans="1:8" ht="13.5" thickTop="1">
      <c r="A129" s="509" t="s">
        <v>28</v>
      </c>
      <c r="B129" s="517" t="s">
        <v>31</v>
      </c>
      <c r="C129" s="517"/>
      <c r="D129" s="517"/>
      <c r="E129" s="519">
        <v>32</v>
      </c>
      <c r="F129" s="520">
        <v>31</v>
      </c>
      <c r="G129" s="520"/>
      <c r="H129" s="520"/>
    </row>
    <row r="130" spans="1:8" ht="12.75">
      <c r="A130" s="510"/>
      <c r="B130" s="517" t="s">
        <v>29</v>
      </c>
      <c r="C130" s="517"/>
      <c r="D130" s="517"/>
      <c r="E130" s="519">
        <v>93.75</v>
      </c>
      <c r="F130" s="521">
        <v>88</v>
      </c>
      <c r="G130" s="2"/>
      <c r="H130" s="2"/>
    </row>
    <row r="131" spans="1:8" ht="12.75">
      <c r="A131" s="510"/>
      <c r="B131" s="517" t="s">
        <v>32</v>
      </c>
      <c r="C131" s="517"/>
      <c r="D131" s="517"/>
      <c r="E131" s="519">
        <v>6</v>
      </c>
      <c r="F131" s="2">
        <v>17</v>
      </c>
      <c r="G131" s="2"/>
      <c r="H131" s="2"/>
    </row>
    <row r="132" spans="1:8" ht="12.75">
      <c r="A132" s="510"/>
      <c r="B132" s="517" t="s">
        <v>33</v>
      </c>
      <c r="C132" s="517"/>
      <c r="D132" s="517"/>
      <c r="E132" s="519">
        <v>1</v>
      </c>
      <c r="F132" s="2">
        <v>1</v>
      </c>
      <c r="G132" s="2"/>
      <c r="H132" s="2"/>
    </row>
    <row r="133" spans="1:8" ht="13.5" thickBot="1">
      <c r="A133" s="511"/>
      <c r="B133" s="523" t="s">
        <v>34</v>
      </c>
      <c r="C133" s="523"/>
      <c r="D133" s="523"/>
      <c r="E133" s="524">
        <v>2</v>
      </c>
      <c r="F133" s="2">
        <v>2</v>
      </c>
      <c r="G133" s="2"/>
      <c r="H133" s="2"/>
    </row>
    <row r="134" spans="1:8" ht="13.5" thickTop="1">
      <c r="A134" s="507"/>
      <c r="B134" s="522" t="s">
        <v>271</v>
      </c>
      <c r="C134" s="522"/>
      <c r="D134" s="522"/>
      <c r="E134" s="522">
        <v>6</v>
      </c>
      <c r="F134" s="2">
        <v>6</v>
      </c>
      <c r="G134" s="522"/>
      <c r="H134" s="522"/>
    </row>
    <row r="135" spans="1:8" ht="13.5" thickBot="1">
      <c r="A135" s="508"/>
      <c r="B135" s="522" t="s">
        <v>272</v>
      </c>
      <c r="C135" s="522"/>
      <c r="D135" s="522"/>
      <c r="E135" s="522">
        <v>137</v>
      </c>
      <c r="F135" s="2">
        <v>191</v>
      </c>
      <c r="G135" s="522"/>
      <c r="H135" s="522"/>
    </row>
    <row r="136" ht="13.5" thickTop="1"/>
  </sheetData>
  <sheetProtection formatCells="0" formatColumns="0" formatRows="0"/>
  <mergeCells count="2">
    <mergeCell ref="A115:D115"/>
    <mergeCell ref="A116:D116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0" r:id="rId1"/>
  <headerFooter alignWithMargins="0">
    <oddHeader>&amp;C&amp;"Times New Roman,Normál"Mezőkovácsháza Város  Önkormányzatának költségvetése
&amp;UK I A D Á S O K&amp;R&amp;11 1.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5" sqref="D15"/>
    </sheetView>
  </sheetViews>
  <sheetFormatPr defaultColWidth="11.625" defaultRowHeight="12.75"/>
  <cols>
    <col min="1" max="1" width="44.25390625" style="592" bestFit="1" customWidth="1"/>
    <col min="2" max="2" width="14.875" style="593" customWidth="1"/>
    <col min="3" max="3" width="14.00390625" style="593" customWidth="1"/>
    <col min="4" max="4" width="19.875" style="593" customWidth="1"/>
    <col min="5" max="16384" width="11.625" style="592" customWidth="1"/>
  </cols>
  <sheetData>
    <row r="1" spans="1:4" ht="26.25" customHeight="1">
      <c r="A1" s="747" t="s">
        <v>442</v>
      </c>
      <c r="B1" s="747"/>
      <c r="C1" s="747"/>
      <c r="D1" s="747"/>
    </row>
    <row r="2" spans="1:4" ht="26.25" customHeight="1">
      <c r="A2" s="591"/>
      <c r="B2" s="591"/>
      <c r="C2" s="591"/>
      <c r="D2" s="591"/>
    </row>
    <row r="3" ht="12.75">
      <c r="D3" s="593" t="s">
        <v>130</v>
      </c>
    </row>
    <row r="4" spans="1:4" s="594" customFormat="1" ht="14.25" customHeight="1">
      <c r="A4" s="748" t="s">
        <v>443</v>
      </c>
      <c r="B4" s="749" t="s">
        <v>444</v>
      </c>
      <c r="C4" s="749"/>
      <c r="D4" s="750" t="s">
        <v>445</v>
      </c>
    </row>
    <row r="5" spans="1:4" s="594" customFormat="1" ht="12.75">
      <c r="A5" s="748"/>
      <c r="B5" s="595" t="s">
        <v>446</v>
      </c>
      <c r="C5" s="595" t="s">
        <v>447</v>
      </c>
      <c r="D5" s="750"/>
    </row>
    <row r="6" spans="1:4" ht="12.75">
      <c r="A6" s="596" t="s">
        <v>448</v>
      </c>
      <c r="B6" s="597">
        <v>3000000</v>
      </c>
      <c r="C6" s="597">
        <v>3000000</v>
      </c>
      <c r="D6" s="597">
        <v>2905000</v>
      </c>
    </row>
    <row r="7" spans="1:4" ht="12.75">
      <c r="A7" s="596" t="s">
        <v>449</v>
      </c>
      <c r="B7" s="597">
        <v>4000000</v>
      </c>
      <c r="C7" s="597">
        <v>4000000</v>
      </c>
      <c r="D7" s="597">
        <v>7956000</v>
      </c>
    </row>
    <row r="8" spans="1:4" ht="12.75">
      <c r="A8" s="596" t="s">
        <v>450</v>
      </c>
      <c r="B8" s="597">
        <v>120000</v>
      </c>
      <c r="C8" s="597">
        <v>120000</v>
      </c>
      <c r="D8" s="597">
        <v>289240</v>
      </c>
    </row>
    <row r="9" spans="1:4" ht="12.75">
      <c r="A9" s="596" t="s">
        <v>451</v>
      </c>
      <c r="B9" s="597">
        <v>100000</v>
      </c>
      <c r="C9" s="597">
        <v>100000</v>
      </c>
      <c r="D9" s="597">
        <v>282285</v>
      </c>
    </row>
    <row r="10" spans="1:4" ht="12.75">
      <c r="A10" s="596" t="s">
        <v>452</v>
      </c>
      <c r="B10" s="597">
        <v>75000</v>
      </c>
      <c r="C10" s="597">
        <v>75000</v>
      </c>
      <c r="D10" s="597">
        <v>480100</v>
      </c>
    </row>
    <row r="11" spans="1:4" ht="12.75">
      <c r="A11" s="596" t="s">
        <v>453</v>
      </c>
      <c r="B11" s="597">
        <v>10000</v>
      </c>
      <c r="C11" s="597">
        <v>10000</v>
      </c>
      <c r="D11" s="597">
        <v>0</v>
      </c>
    </row>
    <row r="12" spans="1:4" ht="12.75">
      <c r="A12" s="596" t="s">
        <v>454</v>
      </c>
      <c r="B12" s="597">
        <v>30000</v>
      </c>
      <c r="C12" s="597">
        <v>30000</v>
      </c>
      <c r="D12" s="597">
        <v>0</v>
      </c>
    </row>
    <row r="13" spans="1:4" ht="12.75">
      <c r="A13" s="596" t="s">
        <v>455</v>
      </c>
      <c r="B13" s="597">
        <v>30000</v>
      </c>
      <c r="C13" s="597">
        <v>30000</v>
      </c>
      <c r="D13" s="597">
        <v>0</v>
      </c>
    </row>
    <row r="14" spans="1:4" ht="12.75">
      <c r="A14" s="596" t="s">
        <v>456</v>
      </c>
      <c r="B14" s="597">
        <v>100000</v>
      </c>
      <c r="C14" s="597">
        <v>100000</v>
      </c>
      <c r="D14" s="597">
        <v>937665</v>
      </c>
    </row>
    <row r="15" spans="1:4" s="600" customFormat="1" ht="12.75">
      <c r="A15" s="598" t="s">
        <v>54</v>
      </c>
      <c r="B15" s="599">
        <f>SUM(B6:B14)</f>
        <v>7465000</v>
      </c>
      <c r="C15" s="599">
        <f>SUM(C6:C14)</f>
        <v>7465000</v>
      </c>
      <c r="D15" s="599">
        <f>SUM(D6:D14)</f>
        <v>12850290</v>
      </c>
    </row>
  </sheetData>
  <sheetProtection selectLockedCells="1" selectUnlockedCells="1"/>
  <mergeCells count="4">
    <mergeCell ref="A1:D1"/>
    <mergeCell ref="A4:A5"/>
    <mergeCell ref="B4:C4"/>
    <mergeCell ref="D4:D5"/>
  </mergeCells>
  <printOptions/>
  <pageMargins left="0.7874015748031497" right="0.7874015748031497" top="0.9055118110236221" bottom="0.9055118110236221" header="0.5118110236220472" footer="0.5118110236220472"/>
  <pageSetup fitToHeight="1" fitToWidth="1" horizontalDpi="300" verticalDpi="300" orientation="portrait" paperSize="9" scale="93" r:id="rId1"/>
  <headerFooter alignWithMargins="0">
    <oddHeader>&amp;R18.sz.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pane ySplit="2" topLeftCell="A87" activePane="bottomLeft" state="frozen"/>
      <selection pane="topLeft" activeCell="C101" sqref="C101"/>
      <selection pane="bottomLeft" activeCell="A6" sqref="A6"/>
    </sheetView>
  </sheetViews>
  <sheetFormatPr defaultColWidth="9.00390625" defaultRowHeight="12.75"/>
  <cols>
    <col min="1" max="1" width="41.00390625" style="0" customWidth="1"/>
    <col min="2" max="2" width="15.25390625" style="0" bestFit="1" customWidth="1"/>
    <col min="3" max="3" width="18.875" style="0" bestFit="1" customWidth="1"/>
    <col min="4" max="4" width="15.875" style="0" bestFit="1" customWidth="1"/>
  </cols>
  <sheetData>
    <row r="1" spans="1:4" ht="12.75">
      <c r="A1" s="751" t="s">
        <v>730</v>
      </c>
      <c r="B1" s="751"/>
      <c r="C1" s="751"/>
      <c r="D1" s="751"/>
    </row>
    <row r="2" spans="1:4" ht="15">
      <c r="A2" s="680" t="s">
        <v>195</v>
      </c>
      <c r="B2" s="680" t="s">
        <v>544</v>
      </c>
      <c r="C2" s="680" t="s">
        <v>545</v>
      </c>
      <c r="D2" s="680" t="s">
        <v>546</v>
      </c>
    </row>
    <row r="3" spans="1:4" ht="12.75">
      <c r="A3" s="681" t="s">
        <v>547</v>
      </c>
      <c r="B3" s="682">
        <v>2200765</v>
      </c>
      <c r="C3" s="682">
        <v>0</v>
      </c>
      <c r="D3" s="682">
        <v>1348575</v>
      </c>
    </row>
    <row r="4" spans="1:4" ht="12.75">
      <c r="A4" s="681" t="s">
        <v>548</v>
      </c>
      <c r="B4" s="682">
        <v>997288</v>
      </c>
      <c r="C4" s="682">
        <v>0</v>
      </c>
      <c r="D4" s="682">
        <v>988176</v>
      </c>
    </row>
    <row r="5" spans="1:4" ht="12.75">
      <c r="A5" s="683" t="s">
        <v>549</v>
      </c>
      <c r="B5" s="684">
        <v>3198053</v>
      </c>
      <c r="C5" s="684">
        <v>0</v>
      </c>
      <c r="D5" s="684">
        <v>2336751</v>
      </c>
    </row>
    <row r="6" spans="1:4" ht="25.5">
      <c r="A6" s="681" t="s">
        <v>550</v>
      </c>
      <c r="B6" s="682">
        <v>4892490744</v>
      </c>
      <c r="C6" s="682">
        <v>0</v>
      </c>
      <c r="D6" s="682">
        <v>4789132150</v>
      </c>
    </row>
    <row r="7" spans="1:4" ht="25.5">
      <c r="A7" s="681" t="s">
        <v>551</v>
      </c>
      <c r="B7" s="682">
        <v>170965183</v>
      </c>
      <c r="C7" s="682">
        <v>0</v>
      </c>
      <c r="D7" s="682">
        <v>125649798</v>
      </c>
    </row>
    <row r="8" spans="1:4" ht="12.75">
      <c r="A8" s="681" t="s">
        <v>552</v>
      </c>
      <c r="B8" s="682">
        <v>347838</v>
      </c>
      <c r="C8" s="682">
        <v>0</v>
      </c>
      <c r="D8" s="682">
        <v>0</v>
      </c>
    </row>
    <row r="9" spans="1:4" ht="12.75">
      <c r="A9" s="681" t="s">
        <v>553</v>
      </c>
      <c r="B9" s="682">
        <v>18617920</v>
      </c>
      <c r="C9" s="682">
        <v>0</v>
      </c>
      <c r="D9" s="682">
        <v>40390835</v>
      </c>
    </row>
    <row r="10" spans="1:4" ht="12.75">
      <c r="A10" s="683" t="s">
        <v>554</v>
      </c>
      <c r="B10" s="684">
        <v>5082421685</v>
      </c>
      <c r="C10" s="684">
        <v>0</v>
      </c>
      <c r="D10" s="684">
        <v>4955172783</v>
      </c>
    </row>
    <row r="11" spans="1:4" ht="25.5">
      <c r="A11" s="681" t="s">
        <v>555</v>
      </c>
      <c r="B11" s="682">
        <v>7465000</v>
      </c>
      <c r="C11" s="682">
        <v>0</v>
      </c>
      <c r="D11" s="682">
        <v>7465000</v>
      </c>
    </row>
    <row r="12" spans="1:4" ht="25.5">
      <c r="A12" s="681" t="s">
        <v>556</v>
      </c>
      <c r="B12" s="682">
        <v>4170000</v>
      </c>
      <c r="C12" s="682">
        <v>0</v>
      </c>
      <c r="D12" s="682">
        <v>4070000</v>
      </c>
    </row>
    <row r="13" spans="1:4" ht="12.75">
      <c r="A13" s="681" t="s">
        <v>557</v>
      </c>
      <c r="B13" s="682">
        <v>3295000</v>
      </c>
      <c r="C13" s="682">
        <v>0</v>
      </c>
      <c r="D13" s="682">
        <v>3395000</v>
      </c>
    </row>
    <row r="14" spans="1:4" ht="25.5">
      <c r="A14" s="683" t="s">
        <v>558</v>
      </c>
      <c r="B14" s="684">
        <v>7465000</v>
      </c>
      <c r="C14" s="684">
        <v>0</v>
      </c>
      <c r="D14" s="684">
        <v>7465000</v>
      </c>
    </row>
    <row r="15" spans="1:4" ht="25.5">
      <c r="A15" s="681" t="s">
        <v>559</v>
      </c>
      <c r="B15" s="682">
        <v>14580507</v>
      </c>
      <c r="C15" s="682">
        <v>0</v>
      </c>
      <c r="D15" s="682">
        <v>99198283</v>
      </c>
    </row>
    <row r="16" spans="1:4" ht="12.75">
      <c r="A16" s="681" t="s">
        <v>560</v>
      </c>
      <c r="B16" s="682">
        <v>14580507</v>
      </c>
      <c r="C16" s="682">
        <v>0</v>
      </c>
      <c r="D16" s="682">
        <v>99198283</v>
      </c>
    </row>
    <row r="17" spans="1:4" ht="25.5">
      <c r="A17" s="683" t="s">
        <v>561</v>
      </c>
      <c r="B17" s="684">
        <v>14580507</v>
      </c>
      <c r="C17" s="684">
        <v>0</v>
      </c>
      <c r="D17" s="684">
        <v>99198283</v>
      </c>
    </row>
    <row r="18" spans="1:4" ht="38.25">
      <c r="A18" s="683" t="s">
        <v>562</v>
      </c>
      <c r="B18" s="684">
        <v>5107665245</v>
      </c>
      <c r="C18" s="684">
        <v>0</v>
      </c>
      <c r="D18" s="684">
        <v>5064172817</v>
      </c>
    </row>
    <row r="19" spans="1:4" ht="12.75">
      <c r="A19" s="681" t="s">
        <v>563</v>
      </c>
      <c r="B19" s="682">
        <v>3397290</v>
      </c>
      <c r="C19" s="682">
        <v>0</v>
      </c>
      <c r="D19" s="682">
        <v>2621622</v>
      </c>
    </row>
    <row r="20" spans="1:4" ht="12.75">
      <c r="A20" s="681" t="s">
        <v>564</v>
      </c>
      <c r="B20" s="682">
        <v>0</v>
      </c>
      <c r="C20" s="682">
        <v>0</v>
      </c>
      <c r="D20" s="682">
        <v>80000</v>
      </c>
    </row>
    <row r="21" spans="1:4" ht="12.75">
      <c r="A21" s="683" t="s">
        <v>565</v>
      </c>
      <c r="B21" s="684">
        <v>3397290</v>
      </c>
      <c r="C21" s="684">
        <v>0</v>
      </c>
      <c r="D21" s="684">
        <v>2701622</v>
      </c>
    </row>
    <row r="22" spans="1:4" ht="25.5">
      <c r="A22" s="683" t="s">
        <v>566</v>
      </c>
      <c r="B22" s="684">
        <v>3397290</v>
      </c>
      <c r="C22" s="684">
        <v>0</v>
      </c>
      <c r="D22" s="684">
        <v>2701622</v>
      </c>
    </row>
    <row r="23" spans="1:4" ht="12.75">
      <c r="A23" s="681" t="s">
        <v>567</v>
      </c>
      <c r="B23" s="682">
        <v>912575</v>
      </c>
      <c r="C23" s="682">
        <v>0</v>
      </c>
      <c r="D23" s="682">
        <v>654085</v>
      </c>
    </row>
    <row r="24" spans="1:4" ht="25.5">
      <c r="A24" s="683" t="s">
        <v>568</v>
      </c>
      <c r="B24" s="684">
        <v>912575</v>
      </c>
      <c r="C24" s="684">
        <v>0</v>
      </c>
      <c r="D24" s="684">
        <v>654085</v>
      </c>
    </row>
    <row r="25" spans="1:4" ht="12.75">
      <c r="A25" s="681" t="s">
        <v>569</v>
      </c>
      <c r="B25" s="682">
        <v>320701002</v>
      </c>
      <c r="C25" s="682">
        <v>0</v>
      </c>
      <c r="D25" s="682">
        <v>145017403</v>
      </c>
    </row>
    <row r="26" spans="1:4" ht="12.75">
      <c r="A26" s="681" t="s">
        <v>731</v>
      </c>
      <c r="B26" s="682">
        <v>0</v>
      </c>
      <c r="C26" s="682">
        <v>0</v>
      </c>
      <c r="D26" s="682">
        <v>1381911292</v>
      </c>
    </row>
    <row r="27" spans="1:4" ht="12.75">
      <c r="A27" s="683" t="s">
        <v>570</v>
      </c>
      <c r="B27" s="684">
        <v>320701002</v>
      </c>
      <c r="C27" s="684">
        <v>0</v>
      </c>
      <c r="D27" s="684">
        <v>1526928695</v>
      </c>
    </row>
    <row r="28" spans="1:4" ht="12.75">
      <c r="A28" s="683" t="s">
        <v>571</v>
      </c>
      <c r="B28" s="684">
        <v>321613577</v>
      </c>
      <c r="C28" s="684">
        <v>0</v>
      </c>
      <c r="D28" s="684">
        <v>1527582780</v>
      </c>
    </row>
    <row r="29" spans="1:4" ht="38.25">
      <c r="A29" s="681" t="s">
        <v>572</v>
      </c>
      <c r="B29" s="682">
        <v>14565316</v>
      </c>
      <c r="C29" s="682">
        <v>0</v>
      </c>
      <c r="D29" s="682">
        <v>8328329</v>
      </c>
    </row>
    <row r="30" spans="1:4" ht="25.5">
      <c r="A30" s="681" t="s">
        <v>573</v>
      </c>
      <c r="B30" s="682">
        <v>1965277</v>
      </c>
      <c r="C30" s="682">
        <v>0</v>
      </c>
      <c r="D30" s="682">
        <v>1343969</v>
      </c>
    </row>
    <row r="31" spans="1:4" ht="25.5">
      <c r="A31" s="681" t="s">
        <v>574</v>
      </c>
      <c r="B31" s="682">
        <v>9970580</v>
      </c>
      <c r="C31" s="682">
        <v>0</v>
      </c>
      <c r="D31" s="682">
        <v>5653161</v>
      </c>
    </row>
    <row r="32" spans="1:4" ht="25.5">
      <c r="A32" s="681" t="s">
        <v>575</v>
      </c>
      <c r="B32" s="682">
        <v>2629459</v>
      </c>
      <c r="C32" s="682">
        <v>0</v>
      </c>
      <c r="D32" s="682">
        <v>1331199</v>
      </c>
    </row>
    <row r="33" spans="1:4" ht="38.25">
      <c r="A33" s="681" t="s">
        <v>576</v>
      </c>
      <c r="B33" s="682">
        <v>6414731</v>
      </c>
      <c r="C33" s="682">
        <v>0</v>
      </c>
      <c r="D33" s="682">
        <v>6739281</v>
      </c>
    </row>
    <row r="34" spans="1:4" ht="51">
      <c r="A34" s="681" t="s">
        <v>577</v>
      </c>
      <c r="B34" s="682">
        <v>2141210</v>
      </c>
      <c r="C34" s="682">
        <v>0</v>
      </c>
      <c r="D34" s="682">
        <v>3114309</v>
      </c>
    </row>
    <row r="35" spans="1:4" ht="25.5">
      <c r="A35" s="681" t="s">
        <v>578</v>
      </c>
      <c r="B35" s="682">
        <v>1757487</v>
      </c>
      <c r="C35" s="682">
        <v>0</v>
      </c>
      <c r="D35" s="682">
        <v>1517499</v>
      </c>
    </row>
    <row r="36" spans="1:4" ht="25.5">
      <c r="A36" s="681" t="s">
        <v>579</v>
      </c>
      <c r="B36" s="682">
        <v>918420</v>
      </c>
      <c r="C36" s="682">
        <v>0</v>
      </c>
      <c r="D36" s="682">
        <v>899430</v>
      </c>
    </row>
    <row r="37" spans="1:4" ht="38.25">
      <c r="A37" s="681" t="s">
        <v>580</v>
      </c>
      <c r="B37" s="682">
        <v>1585584</v>
      </c>
      <c r="C37" s="682">
        <v>0</v>
      </c>
      <c r="D37" s="682">
        <v>1194580</v>
      </c>
    </row>
    <row r="38" spans="1:4" ht="38.25">
      <c r="A38" s="681" t="s">
        <v>581</v>
      </c>
      <c r="B38" s="682">
        <v>4475</v>
      </c>
      <c r="C38" s="682">
        <v>0</v>
      </c>
      <c r="D38" s="682">
        <v>5908</v>
      </c>
    </row>
    <row r="39" spans="1:4" ht="25.5">
      <c r="A39" s="681" t="s">
        <v>582</v>
      </c>
      <c r="B39" s="682">
        <v>7555</v>
      </c>
      <c r="C39" s="682">
        <v>0</v>
      </c>
      <c r="D39" s="682">
        <v>7555</v>
      </c>
    </row>
    <row r="40" spans="1:4" ht="38.25">
      <c r="A40" s="681" t="s">
        <v>583</v>
      </c>
      <c r="B40" s="682">
        <v>1000000</v>
      </c>
      <c r="C40" s="682">
        <v>0</v>
      </c>
      <c r="D40" s="682">
        <v>0</v>
      </c>
    </row>
    <row r="41" spans="1:4" ht="25.5">
      <c r="A41" s="681" t="s">
        <v>584</v>
      </c>
      <c r="B41" s="682">
        <v>1000000</v>
      </c>
      <c r="C41" s="682">
        <v>0</v>
      </c>
      <c r="D41" s="682">
        <v>0</v>
      </c>
    </row>
    <row r="42" spans="1:4" ht="38.25">
      <c r="A42" s="681" t="s">
        <v>585</v>
      </c>
      <c r="B42" s="682">
        <v>20000</v>
      </c>
      <c r="C42" s="682">
        <v>0</v>
      </c>
      <c r="D42" s="682">
        <v>20000</v>
      </c>
    </row>
    <row r="43" spans="1:4" ht="51">
      <c r="A43" s="681" t="s">
        <v>586</v>
      </c>
      <c r="B43" s="682">
        <v>20000</v>
      </c>
      <c r="C43" s="682">
        <v>0</v>
      </c>
      <c r="D43" s="682">
        <v>20000</v>
      </c>
    </row>
    <row r="44" spans="1:4" ht="38.25">
      <c r="A44" s="681" t="s">
        <v>587</v>
      </c>
      <c r="B44" s="682">
        <v>8914946</v>
      </c>
      <c r="C44" s="682">
        <v>0</v>
      </c>
      <c r="D44" s="682">
        <v>9300789</v>
      </c>
    </row>
    <row r="45" spans="1:4" ht="51">
      <c r="A45" s="681" t="s">
        <v>588</v>
      </c>
      <c r="B45" s="682">
        <v>52676</v>
      </c>
      <c r="C45" s="682">
        <v>0</v>
      </c>
      <c r="D45" s="682">
        <v>117115</v>
      </c>
    </row>
    <row r="46" spans="1:4" ht="25.5">
      <c r="A46" s="683" t="s">
        <v>589</v>
      </c>
      <c r="B46" s="684">
        <v>30914993</v>
      </c>
      <c r="C46" s="684">
        <v>0</v>
      </c>
      <c r="D46" s="684">
        <v>24388399</v>
      </c>
    </row>
    <row r="47" spans="1:4" ht="38.25">
      <c r="A47" s="681" t="s">
        <v>590</v>
      </c>
      <c r="B47" s="682">
        <v>801103</v>
      </c>
      <c r="C47" s="682">
        <v>0</v>
      </c>
      <c r="D47" s="682">
        <v>575543</v>
      </c>
    </row>
    <row r="48" spans="1:4" ht="38.25">
      <c r="A48" s="681" t="s">
        <v>732</v>
      </c>
      <c r="B48" s="682">
        <v>0</v>
      </c>
      <c r="C48" s="682">
        <v>0</v>
      </c>
      <c r="D48" s="682">
        <v>101000</v>
      </c>
    </row>
    <row r="49" spans="1:4" ht="38.25">
      <c r="A49" s="681" t="s">
        <v>591</v>
      </c>
      <c r="B49" s="682">
        <v>801103</v>
      </c>
      <c r="C49" s="682">
        <v>0</v>
      </c>
      <c r="D49" s="682">
        <v>474543</v>
      </c>
    </row>
    <row r="50" spans="1:4" ht="38.25">
      <c r="A50" s="681" t="s">
        <v>592</v>
      </c>
      <c r="B50" s="682">
        <v>757815</v>
      </c>
      <c r="C50" s="682">
        <v>0</v>
      </c>
      <c r="D50" s="682">
        <v>0</v>
      </c>
    </row>
    <row r="51" spans="1:4" ht="51">
      <c r="A51" s="681" t="s">
        <v>593</v>
      </c>
      <c r="B51" s="682">
        <v>757815</v>
      </c>
      <c r="C51" s="682">
        <v>0</v>
      </c>
      <c r="D51" s="682">
        <v>0</v>
      </c>
    </row>
    <row r="52" spans="1:4" ht="38.25">
      <c r="A52" s="681" t="s">
        <v>594</v>
      </c>
      <c r="B52" s="682">
        <v>7146262</v>
      </c>
      <c r="C52" s="682">
        <v>0</v>
      </c>
      <c r="D52" s="682">
        <v>6004418</v>
      </c>
    </row>
    <row r="53" spans="1:4" ht="51">
      <c r="A53" s="681" t="s">
        <v>595</v>
      </c>
      <c r="B53" s="682">
        <v>7146262</v>
      </c>
      <c r="C53" s="682">
        <v>0</v>
      </c>
      <c r="D53" s="682">
        <v>6004418</v>
      </c>
    </row>
    <row r="54" spans="1:4" ht="25.5">
      <c r="A54" s="683" t="s">
        <v>596</v>
      </c>
      <c r="B54" s="684">
        <v>8705180</v>
      </c>
      <c r="C54" s="684">
        <v>0</v>
      </c>
      <c r="D54" s="684">
        <v>6579961</v>
      </c>
    </row>
    <row r="55" spans="1:4" ht="12.75">
      <c r="A55" s="681" t="s">
        <v>597</v>
      </c>
      <c r="B55" s="682">
        <v>1996480</v>
      </c>
      <c r="C55" s="682">
        <v>0</v>
      </c>
      <c r="D55" s="682">
        <v>536563</v>
      </c>
    </row>
    <row r="56" spans="1:4" ht="25.5">
      <c r="A56" s="681" t="s">
        <v>598</v>
      </c>
      <c r="B56" s="682">
        <v>24246</v>
      </c>
      <c r="C56" s="682">
        <v>0</v>
      </c>
      <c r="D56" s="682">
        <v>512059</v>
      </c>
    </row>
    <row r="57" spans="1:4" ht="25.5">
      <c r="A57" s="681" t="s">
        <v>599</v>
      </c>
      <c r="B57" s="682">
        <v>1972234</v>
      </c>
      <c r="C57" s="682">
        <v>0</v>
      </c>
      <c r="D57" s="682">
        <v>24504</v>
      </c>
    </row>
    <row r="58" spans="1:4" ht="12.75">
      <c r="A58" s="681" t="s">
        <v>600</v>
      </c>
      <c r="B58" s="682">
        <v>1300000</v>
      </c>
      <c r="C58" s="682">
        <v>0</v>
      </c>
      <c r="D58" s="682">
        <v>1300000</v>
      </c>
    </row>
    <row r="59" spans="1:4" ht="25.5">
      <c r="A59" s="683" t="s">
        <v>601</v>
      </c>
      <c r="B59" s="684">
        <v>3296480</v>
      </c>
      <c r="C59" s="684">
        <v>0</v>
      </c>
      <c r="D59" s="684">
        <v>1836563</v>
      </c>
    </row>
    <row r="60" spans="1:4" ht="12.75">
      <c r="A60" s="683" t="s">
        <v>602</v>
      </c>
      <c r="B60" s="684">
        <v>42916653</v>
      </c>
      <c r="C60" s="684">
        <v>0</v>
      </c>
      <c r="D60" s="684">
        <v>32804923</v>
      </c>
    </row>
    <row r="61" spans="1:4" ht="25.5">
      <c r="A61" s="681" t="s">
        <v>603</v>
      </c>
      <c r="B61" s="682">
        <v>2104010</v>
      </c>
      <c r="C61" s="682">
        <v>0</v>
      </c>
      <c r="D61" s="682">
        <v>1586704</v>
      </c>
    </row>
    <row r="62" spans="1:4" ht="38.25">
      <c r="A62" s="681" t="s">
        <v>604</v>
      </c>
      <c r="B62" s="682">
        <v>42500</v>
      </c>
      <c r="C62" s="682">
        <v>0</v>
      </c>
      <c r="D62" s="682">
        <v>43000</v>
      </c>
    </row>
    <row r="63" spans="1:4" ht="25.5">
      <c r="A63" s="683" t="s">
        <v>605</v>
      </c>
      <c r="B63" s="684">
        <v>2146510</v>
      </c>
      <c r="C63" s="684">
        <v>0</v>
      </c>
      <c r="D63" s="684">
        <v>1629704</v>
      </c>
    </row>
    <row r="64" spans="1:4" ht="25.5">
      <c r="A64" s="683" t="s">
        <v>606</v>
      </c>
      <c r="B64" s="684">
        <v>2146510</v>
      </c>
      <c r="C64" s="684">
        <v>0</v>
      </c>
      <c r="D64" s="684">
        <v>1629704</v>
      </c>
    </row>
    <row r="65" spans="1:4" ht="25.5">
      <c r="A65" s="681" t="s">
        <v>607</v>
      </c>
      <c r="B65" s="682">
        <v>18084</v>
      </c>
      <c r="C65" s="682">
        <v>0</v>
      </c>
      <c r="D65" s="682">
        <v>0</v>
      </c>
    </row>
    <row r="66" spans="1:4" ht="25.5">
      <c r="A66" s="681" t="s">
        <v>608</v>
      </c>
      <c r="B66" s="682">
        <v>463595</v>
      </c>
      <c r="C66" s="682">
        <v>0</v>
      </c>
      <c r="D66" s="682">
        <v>263711</v>
      </c>
    </row>
    <row r="67" spans="1:4" ht="25.5">
      <c r="A67" s="683" t="s">
        <v>609</v>
      </c>
      <c r="B67" s="684">
        <v>481679</v>
      </c>
      <c r="C67" s="684">
        <v>0</v>
      </c>
      <c r="D67" s="684">
        <v>263711</v>
      </c>
    </row>
    <row r="68" spans="1:4" ht="12.75">
      <c r="A68" s="683" t="s">
        <v>610</v>
      </c>
      <c r="B68" s="684">
        <v>5478220954</v>
      </c>
      <c r="C68" s="684">
        <v>0</v>
      </c>
      <c r="D68" s="684">
        <v>6629155557</v>
      </c>
    </row>
    <row r="69" spans="1:4" ht="12.75">
      <c r="A69" s="681" t="s">
        <v>611</v>
      </c>
      <c r="B69" s="682">
        <v>6193540303</v>
      </c>
      <c r="C69" s="682">
        <v>0</v>
      </c>
      <c r="D69" s="682">
        <v>6193540303</v>
      </c>
    </row>
    <row r="70" spans="1:4" ht="12.75">
      <c r="A70" s="681" t="s">
        <v>612</v>
      </c>
      <c r="B70" s="682">
        <v>637842745</v>
      </c>
      <c r="C70" s="682">
        <v>0</v>
      </c>
      <c r="D70" s="682">
        <v>637842745</v>
      </c>
    </row>
    <row r="71" spans="1:4" ht="25.5">
      <c r="A71" s="681" t="s">
        <v>733</v>
      </c>
      <c r="B71" s="682">
        <v>88401612</v>
      </c>
      <c r="C71" s="682">
        <v>0</v>
      </c>
      <c r="D71" s="682">
        <v>88401612</v>
      </c>
    </row>
    <row r="72" spans="1:4" ht="12.75">
      <c r="A72" s="681" t="s">
        <v>613</v>
      </c>
      <c r="B72" s="682">
        <v>-1737430370</v>
      </c>
      <c r="C72" s="682">
        <v>0</v>
      </c>
      <c r="D72" s="682">
        <v>-1837956857</v>
      </c>
    </row>
    <row r="73" spans="1:4" ht="12.75">
      <c r="A73" s="681" t="s">
        <v>614</v>
      </c>
      <c r="B73" s="682">
        <v>-100526487</v>
      </c>
      <c r="C73" s="682">
        <v>0</v>
      </c>
      <c r="D73" s="682">
        <v>-154236564</v>
      </c>
    </row>
    <row r="74" spans="1:4" ht="12.75">
      <c r="A74" s="683" t="s">
        <v>615</v>
      </c>
      <c r="B74" s="684">
        <v>5081827803</v>
      </c>
      <c r="C74" s="684">
        <v>0</v>
      </c>
      <c r="D74" s="684">
        <v>4927591239</v>
      </c>
    </row>
    <row r="75" spans="1:4" ht="25.5">
      <c r="A75" s="681" t="s">
        <v>616</v>
      </c>
      <c r="B75" s="682">
        <v>12463138</v>
      </c>
      <c r="C75" s="682">
        <v>0</v>
      </c>
      <c r="D75" s="682">
        <v>455627</v>
      </c>
    </row>
    <row r="76" spans="1:4" ht="25.5">
      <c r="A76" s="681" t="s">
        <v>617</v>
      </c>
      <c r="B76" s="682">
        <v>1017295</v>
      </c>
      <c r="C76" s="682">
        <v>0</v>
      </c>
      <c r="D76" s="682">
        <v>0</v>
      </c>
    </row>
    <row r="77" spans="1:4" ht="25.5">
      <c r="A77" s="681" t="s">
        <v>618</v>
      </c>
      <c r="B77" s="682">
        <v>5120831</v>
      </c>
      <c r="C77" s="682">
        <v>0</v>
      </c>
      <c r="D77" s="682">
        <v>0</v>
      </c>
    </row>
    <row r="78" spans="1:4" ht="38.25">
      <c r="A78" s="681" t="s">
        <v>619</v>
      </c>
      <c r="B78" s="682">
        <v>3800000</v>
      </c>
      <c r="C78" s="682">
        <v>0</v>
      </c>
      <c r="D78" s="682">
        <v>6148000</v>
      </c>
    </row>
    <row r="79" spans="1:4" ht="51">
      <c r="A79" s="681" t="s">
        <v>620</v>
      </c>
      <c r="B79" s="682">
        <v>3800000</v>
      </c>
      <c r="C79" s="682">
        <v>0</v>
      </c>
      <c r="D79" s="682">
        <v>6148000</v>
      </c>
    </row>
    <row r="80" spans="1:4" ht="25.5">
      <c r="A80" s="683" t="s">
        <v>621</v>
      </c>
      <c r="B80" s="684">
        <v>22401264</v>
      </c>
      <c r="C80" s="684">
        <v>0</v>
      </c>
      <c r="D80" s="684">
        <v>6603627</v>
      </c>
    </row>
    <row r="81" spans="1:4" ht="25.5">
      <c r="A81" s="681" t="s">
        <v>622</v>
      </c>
      <c r="B81" s="682">
        <v>706000</v>
      </c>
      <c r="C81" s="682">
        <v>0</v>
      </c>
      <c r="D81" s="682">
        <v>2751000</v>
      </c>
    </row>
    <row r="82" spans="1:4" ht="38.25">
      <c r="A82" s="681" t="s">
        <v>623</v>
      </c>
      <c r="B82" s="682">
        <v>108964871</v>
      </c>
      <c r="C82" s="682">
        <v>0</v>
      </c>
      <c r="D82" s="682">
        <v>219845723</v>
      </c>
    </row>
    <row r="83" spans="1:4" ht="51">
      <c r="A83" s="681" t="s">
        <v>624</v>
      </c>
      <c r="B83" s="682">
        <v>93105158</v>
      </c>
      <c r="C83" s="682">
        <v>0</v>
      </c>
      <c r="D83" s="682">
        <v>202958000</v>
      </c>
    </row>
    <row r="84" spans="1:4" ht="38.25">
      <c r="A84" s="681" t="s">
        <v>625</v>
      </c>
      <c r="B84" s="682">
        <v>15859713</v>
      </c>
      <c r="C84" s="682">
        <v>0</v>
      </c>
      <c r="D84" s="682">
        <v>16887723</v>
      </c>
    </row>
    <row r="85" spans="1:4" ht="25.5">
      <c r="A85" s="683" t="s">
        <v>626</v>
      </c>
      <c r="B85" s="684">
        <v>109670871</v>
      </c>
      <c r="C85" s="684">
        <v>0</v>
      </c>
      <c r="D85" s="684">
        <v>222596723</v>
      </c>
    </row>
    <row r="86" spans="1:4" ht="12.75">
      <c r="A86" s="681" t="s">
        <v>627</v>
      </c>
      <c r="B86" s="682">
        <v>10705081</v>
      </c>
      <c r="C86" s="682">
        <v>0</v>
      </c>
      <c r="D86" s="682">
        <v>9122854</v>
      </c>
    </row>
    <row r="87" spans="1:4" ht="25.5">
      <c r="A87" s="681" t="s">
        <v>628</v>
      </c>
      <c r="B87" s="682">
        <v>1539370</v>
      </c>
      <c r="C87" s="682">
        <v>0</v>
      </c>
      <c r="D87" s="682">
        <v>580041</v>
      </c>
    </row>
    <row r="88" spans="1:4" ht="25.5">
      <c r="A88" s="683" t="s">
        <v>629</v>
      </c>
      <c r="B88" s="684">
        <v>12244451</v>
      </c>
      <c r="C88" s="684">
        <v>0</v>
      </c>
      <c r="D88" s="684">
        <v>9702895</v>
      </c>
    </row>
    <row r="89" spans="1:4" ht="12.75">
      <c r="A89" s="683" t="s">
        <v>630</v>
      </c>
      <c r="B89" s="684">
        <v>144316586</v>
      </c>
      <c r="C89" s="684">
        <v>0</v>
      </c>
      <c r="D89" s="684">
        <v>238903245</v>
      </c>
    </row>
    <row r="90" spans="1:4" ht="25.5">
      <c r="A90" s="681" t="s">
        <v>631</v>
      </c>
      <c r="B90" s="682">
        <v>68680</v>
      </c>
      <c r="C90" s="682">
        <v>0</v>
      </c>
      <c r="D90" s="682">
        <v>33491456</v>
      </c>
    </row>
    <row r="91" spans="1:4" ht="25.5">
      <c r="A91" s="681" t="s">
        <v>632</v>
      </c>
      <c r="B91" s="682">
        <v>65703417</v>
      </c>
      <c r="C91" s="682">
        <v>0</v>
      </c>
      <c r="D91" s="682">
        <v>61327127</v>
      </c>
    </row>
    <row r="92" spans="1:4" ht="12.75">
      <c r="A92" s="681" t="s">
        <v>633</v>
      </c>
      <c r="B92" s="682">
        <v>186304468</v>
      </c>
      <c r="C92" s="682">
        <v>0</v>
      </c>
      <c r="D92" s="682">
        <v>1367842490</v>
      </c>
    </row>
    <row r="93" spans="1:4" ht="25.5">
      <c r="A93" s="683" t="s">
        <v>634</v>
      </c>
      <c r="B93" s="684">
        <v>252076565</v>
      </c>
      <c r="C93" s="684">
        <v>0</v>
      </c>
      <c r="D93" s="684">
        <v>1462661073</v>
      </c>
    </row>
    <row r="94" spans="1:4" ht="12.75">
      <c r="A94" s="683" t="s">
        <v>635</v>
      </c>
      <c r="B94" s="684">
        <v>5478220954</v>
      </c>
      <c r="C94" s="684">
        <v>0</v>
      </c>
      <c r="D94" s="684">
        <v>6629155557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95" r:id="rId1"/>
  <headerFooter alignWithMargins="0">
    <oddHeader>&amp;R19.sz.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82.00390625" style="0" customWidth="1"/>
    <col min="2" max="4" width="19.125" style="0" customWidth="1"/>
  </cols>
  <sheetData>
    <row r="1" ht="12.75">
      <c r="D1" t="s">
        <v>130</v>
      </c>
    </row>
    <row r="2" spans="1:4" ht="35.25" customHeight="1">
      <c r="A2" s="752" t="s">
        <v>735</v>
      </c>
      <c r="B2" s="752"/>
      <c r="C2" s="752"/>
      <c r="D2" s="752"/>
    </row>
    <row r="3" spans="1:4" ht="30">
      <c r="A3" s="685" t="s">
        <v>195</v>
      </c>
      <c r="B3" s="685" t="s">
        <v>636</v>
      </c>
      <c r="C3" s="685" t="s">
        <v>637</v>
      </c>
      <c r="D3" s="685" t="s">
        <v>2</v>
      </c>
    </row>
    <row r="4" spans="1:4" ht="12.75" customHeight="1">
      <c r="A4" s="753" t="s">
        <v>638</v>
      </c>
      <c r="B4" s="754"/>
      <c r="C4" s="754"/>
      <c r="D4" s="755"/>
    </row>
    <row r="5" spans="1:4" s="545" customFormat="1" ht="12.75">
      <c r="A5" s="686" t="s">
        <v>639</v>
      </c>
      <c r="B5" s="687">
        <v>571026000</v>
      </c>
      <c r="C5" s="687">
        <v>702169633</v>
      </c>
      <c r="D5" s="687">
        <v>686462995</v>
      </c>
    </row>
    <row r="6" spans="1:4" s="545" customFormat="1" ht="12.75">
      <c r="A6" s="686" t="s">
        <v>640</v>
      </c>
      <c r="B6" s="687">
        <v>107823000</v>
      </c>
      <c r="C6" s="687">
        <v>119622501</v>
      </c>
      <c r="D6" s="687">
        <v>117024351</v>
      </c>
    </row>
    <row r="7" spans="1:4" s="545" customFormat="1" ht="12.75">
      <c r="A7" s="686" t="s">
        <v>641</v>
      </c>
      <c r="B7" s="687">
        <v>392560000</v>
      </c>
      <c r="C7" s="687">
        <v>386201613</v>
      </c>
      <c r="D7" s="687">
        <v>361083885</v>
      </c>
    </row>
    <row r="8" spans="1:4" s="545" customFormat="1" ht="12.75">
      <c r="A8" s="686" t="s">
        <v>642</v>
      </c>
      <c r="B8" s="687">
        <v>10600000</v>
      </c>
      <c r="C8" s="687">
        <v>9697282</v>
      </c>
      <c r="D8" s="687">
        <v>9697282</v>
      </c>
    </row>
    <row r="9" spans="1:4" s="545" customFormat="1" ht="12.75">
      <c r="A9" s="686" t="s">
        <v>643</v>
      </c>
      <c r="B9" s="687">
        <v>89845000</v>
      </c>
      <c r="C9" s="687">
        <v>1555244666</v>
      </c>
      <c r="D9" s="687">
        <v>64185423</v>
      </c>
    </row>
    <row r="10" spans="1:4" s="545" customFormat="1" ht="12.75">
      <c r="A10" s="686" t="s">
        <v>644</v>
      </c>
      <c r="B10" s="687">
        <v>75305000</v>
      </c>
      <c r="C10" s="687">
        <v>24090798</v>
      </c>
      <c r="D10" s="687">
        <v>21584098</v>
      </c>
    </row>
    <row r="11" spans="1:4" s="545" customFormat="1" ht="12.75">
      <c r="A11" s="686" t="s">
        <v>645</v>
      </c>
      <c r="B11" s="687">
        <v>359132000</v>
      </c>
      <c r="C11" s="687">
        <v>181122090</v>
      </c>
      <c r="D11" s="687">
        <v>181122090</v>
      </c>
    </row>
    <row r="12" spans="1:4" s="545" customFormat="1" ht="12.75">
      <c r="A12" s="686" t="s">
        <v>646</v>
      </c>
      <c r="B12" s="687">
        <v>2681000</v>
      </c>
      <c r="C12" s="687">
        <v>1980613</v>
      </c>
      <c r="D12" s="687">
        <v>1980613</v>
      </c>
    </row>
    <row r="13" spans="1:4" s="483" customFormat="1" ht="12.75">
      <c r="A13" s="688" t="s">
        <v>647</v>
      </c>
      <c r="B13" s="689">
        <f>SUM(B5:B12)</f>
        <v>1608972000</v>
      </c>
      <c r="C13" s="689">
        <f>SUM(C5:C12)</f>
        <v>2980129196</v>
      </c>
      <c r="D13" s="689">
        <f>SUM(D5:D12)</f>
        <v>1443140737</v>
      </c>
    </row>
    <row r="14" spans="1:4" ht="12.75" customHeight="1">
      <c r="A14" s="753" t="s">
        <v>48</v>
      </c>
      <c r="B14" s="754"/>
      <c r="C14" s="754"/>
      <c r="D14" s="755"/>
    </row>
    <row r="15" spans="1:4" ht="12.75">
      <c r="A15" s="686" t="s">
        <v>648</v>
      </c>
      <c r="B15" s="687">
        <v>20145000</v>
      </c>
      <c r="C15" s="687">
        <v>23947158</v>
      </c>
      <c r="D15" s="687">
        <v>17799158</v>
      </c>
    </row>
    <row r="16" spans="1:4" ht="12.75">
      <c r="A16" s="686" t="s">
        <v>649</v>
      </c>
      <c r="B16" s="687">
        <v>300000000</v>
      </c>
      <c r="C16" s="687">
        <v>325734622</v>
      </c>
      <c r="D16" s="687">
        <v>325734622</v>
      </c>
    </row>
    <row r="17" spans="1:4" ht="12.75">
      <c r="A17" s="686" t="s">
        <v>650</v>
      </c>
      <c r="B17" s="687">
        <v>0</v>
      </c>
      <c r="C17" s="687">
        <v>0</v>
      </c>
      <c r="D17" s="687">
        <v>0</v>
      </c>
    </row>
    <row r="18" spans="1:4" s="483" customFormat="1" ht="12.75">
      <c r="A18" s="688" t="s">
        <v>651</v>
      </c>
      <c r="B18" s="689">
        <f>SUM(B15:B17)</f>
        <v>320145000</v>
      </c>
      <c r="C18" s="689">
        <f>SUM(C15:C17)</f>
        <v>349681780</v>
      </c>
      <c r="D18" s="689">
        <f>SUM(D15:D17)</f>
        <v>343533780</v>
      </c>
    </row>
    <row r="19" spans="1:4" ht="12.75">
      <c r="A19" s="686" t="s">
        <v>652</v>
      </c>
      <c r="B19" s="687">
        <v>15860000</v>
      </c>
      <c r="C19" s="687">
        <v>32747436</v>
      </c>
      <c r="D19" s="687">
        <v>15859713</v>
      </c>
    </row>
    <row r="20" spans="1:4" ht="12.75">
      <c r="A20" s="686" t="s">
        <v>653</v>
      </c>
      <c r="B20" s="687">
        <v>583879000</v>
      </c>
      <c r="C20" s="687">
        <v>543012082</v>
      </c>
      <c r="D20" s="687">
        <v>543012082</v>
      </c>
    </row>
    <row r="21" spans="1:4" s="483" customFormat="1" ht="12.75">
      <c r="A21" s="688" t="s">
        <v>654</v>
      </c>
      <c r="B21" s="689">
        <f>SUM(B18:B20)</f>
        <v>919884000</v>
      </c>
      <c r="C21" s="689">
        <f>SUM(C18:C20)</f>
        <v>925441298</v>
      </c>
      <c r="D21" s="689">
        <f>SUM(D18:D20)</f>
        <v>902405575</v>
      </c>
    </row>
    <row r="22" spans="1:4" s="483" customFormat="1" ht="12.75">
      <c r="A22" s="688" t="s">
        <v>655</v>
      </c>
      <c r="B22" s="689">
        <f>SUM(B21)</f>
        <v>919884000</v>
      </c>
      <c r="C22" s="689">
        <f>SUM(C21)</f>
        <v>925441298</v>
      </c>
      <c r="D22" s="689">
        <f>SUM(D21)</f>
        <v>902405575</v>
      </c>
    </row>
    <row r="23" spans="1:4" ht="12.75" customHeight="1">
      <c r="A23" s="753" t="s">
        <v>656</v>
      </c>
      <c r="B23" s="754"/>
      <c r="C23" s="754"/>
      <c r="D23" s="755"/>
    </row>
    <row r="24" spans="1:4" s="545" customFormat="1" ht="12.75">
      <c r="A24" s="686" t="s">
        <v>657</v>
      </c>
      <c r="B24" s="687">
        <v>484081000</v>
      </c>
      <c r="C24" s="687">
        <v>487153773</v>
      </c>
      <c r="D24" s="687">
        <v>487153773</v>
      </c>
    </row>
    <row r="25" spans="1:4" s="545" customFormat="1" ht="12.75">
      <c r="A25" s="686" t="s">
        <v>658</v>
      </c>
      <c r="B25" s="687">
        <v>175272000</v>
      </c>
      <c r="C25" s="687">
        <v>442926483</v>
      </c>
      <c r="D25" s="687">
        <v>442926483</v>
      </c>
    </row>
    <row r="26" spans="1:4" s="483" customFormat="1" ht="12.75">
      <c r="A26" s="688" t="s">
        <v>659</v>
      </c>
      <c r="B26" s="689">
        <f>SUM(B24:B25)</f>
        <v>659353000</v>
      </c>
      <c r="C26" s="689">
        <f>SUM(C24:C25)</f>
        <v>930080256</v>
      </c>
      <c r="D26" s="689">
        <f>SUM(D24:D25)</f>
        <v>930080256</v>
      </c>
    </row>
    <row r="27" spans="1:4" s="545" customFormat="1" ht="12.75">
      <c r="A27" s="686" t="s">
        <v>660</v>
      </c>
      <c r="B27" s="687">
        <v>3567000</v>
      </c>
      <c r="C27" s="687">
        <v>1238673709</v>
      </c>
      <c r="D27" s="687">
        <v>1238673709</v>
      </c>
    </row>
    <row r="28" spans="1:4" s="545" customFormat="1" ht="12.75">
      <c r="A28" s="686" t="s">
        <v>661</v>
      </c>
      <c r="B28" s="687">
        <v>0</v>
      </c>
      <c r="C28" s="687">
        <v>0</v>
      </c>
      <c r="D28" s="687">
        <v>0</v>
      </c>
    </row>
    <row r="29" spans="1:4" s="545" customFormat="1" ht="12.75">
      <c r="A29" s="686" t="s">
        <v>662</v>
      </c>
      <c r="B29" s="687">
        <v>22000000</v>
      </c>
      <c r="C29" s="687">
        <v>23299471</v>
      </c>
      <c r="D29" s="687">
        <v>23299471</v>
      </c>
    </row>
    <row r="30" spans="1:4" s="545" customFormat="1" ht="12.75">
      <c r="A30" s="686" t="s">
        <v>663</v>
      </c>
      <c r="B30" s="687">
        <v>210000000</v>
      </c>
      <c r="C30" s="687">
        <v>197437521</v>
      </c>
      <c r="D30" s="687">
        <v>197437521</v>
      </c>
    </row>
    <row r="31" spans="1:4" s="545" customFormat="1" ht="12.75">
      <c r="A31" s="686" t="s">
        <v>664</v>
      </c>
      <c r="B31" s="687">
        <v>13000000</v>
      </c>
      <c r="C31" s="687">
        <v>13723875</v>
      </c>
      <c r="D31" s="687">
        <v>13723875</v>
      </c>
    </row>
    <row r="32" spans="1:4" s="545" customFormat="1" ht="12.75">
      <c r="A32" s="686" t="s">
        <v>665</v>
      </c>
      <c r="B32" s="687">
        <v>200000</v>
      </c>
      <c r="C32" s="687">
        <v>294400</v>
      </c>
      <c r="D32" s="687">
        <v>294400</v>
      </c>
    </row>
    <row r="33" spans="1:4" s="545" customFormat="1" ht="12.75">
      <c r="A33" s="686" t="s">
        <v>666</v>
      </c>
      <c r="B33" s="687">
        <v>223200000</v>
      </c>
      <c r="C33" s="687">
        <v>211455796</v>
      </c>
      <c r="D33" s="687">
        <v>211455796</v>
      </c>
    </row>
    <row r="34" spans="1:4" s="545" customFormat="1" ht="12.75">
      <c r="A34" s="686" t="s">
        <v>667</v>
      </c>
      <c r="B34" s="687">
        <v>1500000</v>
      </c>
      <c r="C34" s="687">
        <v>4430640</v>
      </c>
      <c r="D34" s="687">
        <v>4430640</v>
      </c>
    </row>
    <row r="35" spans="1:4" s="483" customFormat="1" ht="12.75">
      <c r="A35" s="688" t="s">
        <v>668</v>
      </c>
      <c r="B35" s="689">
        <f>B28+B29+B33+B34</f>
        <v>246700000</v>
      </c>
      <c r="C35" s="689">
        <f>C28+C29+C33+C34</f>
        <v>239185907</v>
      </c>
      <c r="D35" s="689">
        <f>D28+D29+D33+D34</f>
        <v>239185907</v>
      </c>
    </row>
    <row r="36" spans="1:4" s="545" customFormat="1" ht="12.75">
      <c r="A36" s="686" t="s">
        <v>669</v>
      </c>
      <c r="B36" s="687">
        <v>98095000</v>
      </c>
      <c r="C36" s="687">
        <v>116003886</v>
      </c>
      <c r="D36" s="687">
        <v>116003886</v>
      </c>
    </row>
    <row r="37" spans="1:4" s="545" customFormat="1" ht="12.75">
      <c r="A37" s="686" t="s">
        <v>670</v>
      </c>
      <c r="B37" s="687">
        <v>10000000</v>
      </c>
      <c r="C37" s="687">
        <v>5286766</v>
      </c>
      <c r="D37" s="687">
        <v>5286766</v>
      </c>
    </row>
    <row r="38" spans="1:4" s="545" customFormat="1" ht="25.5">
      <c r="A38" s="686" t="s">
        <v>671</v>
      </c>
      <c r="B38" s="687">
        <v>1800000</v>
      </c>
      <c r="C38" s="687">
        <v>757815</v>
      </c>
      <c r="D38" s="687">
        <v>757815</v>
      </c>
    </row>
    <row r="39" spans="1:4" s="545" customFormat="1" ht="12.75">
      <c r="A39" s="686" t="s">
        <v>672</v>
      </c>
      <c r="B39" s="687">
        <v>0</v>
      </c>
      <c r="C39" s="687">
        <v>450000</v>
      </c>
      <c r="D39" s="687">
        <v>450000</v>
      </c>
    </row>
    <row r="40" spans="1:4" s="483" customFormat="1" ht="12.75">
      <c r="A40" s="688" t="s">
        <v>673</v>
      </c>
      <c r="B40" s="689">
        <f>SUM(B38:B39)</f>
        <v>1800000</v>
      </c>
      <c r="C40" s="689">
        <f>SUM(C38:C39)</f>
        <v>1207815</v>
      </c>
      <c r="D40" s="689">
        <f>SUM(D38:D39)</f>
        <v>1207815</v>
      </c>
    </row>
    <row r="41" spans="1:4" s="545" customFormat="1" ht="25.5">
      <c r="A41" s="686" t="s">
        <v>674</v>
      </c>
      <c r="B41" s="687">
        <v>1000000</v>
      </c>
      <c r="C41" s="687">
        <v>1077405</v>
      </c>
      <c r="D41" s="687">
        <v>1077405</v>
      </c>
    </row>
    <row r="42" spans="1:4" ht="12.75">
      <c r="A42" s="686" t="s">
        <v>675</v>
      </c>
      <c r="B42" s="687">
        <v>0</v>
      </c>
      <c r="C42" s="687">
        <v>4930177</v>
      </c>
      <c r="D42" s="687">
        <v>4930177</v>
      </c>
    </row>
    <row r="43" spans="1:4" s="483" customFormat="1" ht="12.75">
      <c r="A43" s="688" t="s">
        <v>676</v>
      </c>
      <c r="B43" s="689">
        <f>SUM(B41:B42)</f>
        <v>1000000</v>
      </c>
      <c r="C43" s="689">
        <f>SUM(C41:C42)</f>
        <v>6007582</v>
      </c>
      <c r="D43" s="689">
        <f>SUM(D41:D42)</f>
        <v>6007582</v>
      </c>
    </row>
    <row r="44" spans="1:4" s="483" customFormat="1" ht="12.75">
      <c r="A44" s="688" t="s">
        <v>677</v>
      </c>
      <c r="B44" s="689">
        <f>B26+B27+B35+B36+B37+B40+B43</f>
        <v>1020515000</v>
      </c>
      <c r="C44" s="689">
        <f>C26+C27+C35+C36+C37+C40+C43</f>
        <v>2536445921</v>
      </c>
      <c r="D44" s="689">
        <f>D26+D27+D35+D36+D37+D40+D43</f>
        <v>2536445921</v>
      </c>
    </row>
    <row r="45" spans="1:4" ht="12.75" customHeight="1">
      <c r="A45" s="753" t="s">
        <v>678</v>
      </c>
      <c r="B45" s="754"/>
      <c r="C45" s="754"/>
      <c r="D45" s="755"/>
    </row>
    <row r="46" spans="1:4" ht="12.75">
      <c r="A46" s="686" t="s">
        <v>679</v>
      </c>
      <c r="B46" s="687">
        <v>302983000</v>
      </c>
      <c r="C46" s="687">
        <v>163786871</v>
      </c>
      <c r="D46" s="687">
        <v>130000000</v>
      </c>
    </row>
    <row r="47" spans="1:4" ht="12.75">
      <c r="A47" s="686" t="s">
        <v>680</v>
      </c>
      <c r="B47" s="687">
        <v>300000000</v>
      </c>
      <c r="C47" s="687">
        <v>325734622</v>
      </c>
      <c r="D47" s="687">
        <v>325734622</v>
      </c>
    </row>
    <row r="48" spans="1:4" ht="12.75">
      <c r="A48" s="686" t="s">
        <v>681</v>
      </c>
      <c r="B48" s="687">
        <v>0</v>
      </c>
      <c r="C48" s="687">
        <v>0</v>
      </c>
      <c r="D48" s="687">
        <v>0</v>
      </c>
    </row>
    <row r="49" spans="1:4" s="483" customFormat="1" ht="12.75">
      <c r="A49" s="688" t="s">
        <v>682</v>
      </c>
      <c r="B49" s="689">
        <f>SUM(B46:B48)</f>
        <v>602983000</v>
      </c>
      <c r="C49" s="689">
        <f>SUM(C46:C48)</f>
        <v>489521493</v>
      </c>
      <c r="D49" s="689">
        <f>SUM(D46:D48)</f>
        <v>455734622</v>
      </c>
    </row>
    <row r="50" spans="1:4" ht="12.75">
      <c r="A50" s="686" t="s">
        <v>683</v>
      </c>
      <c r="B50" s="687">
        <v>321479000</v>
      </c>
      <c r="C50" s="687">
        <v>319703275</v>
      </c>
      <c r="D50" s="687">
        <v>319703275</v>
      </c>
    </row>
    <row r="51" spans="1:4" ht="12.75">
      <c r="A51" s="686" t="s">
        <v>684</v>
      </c>
      <c r="B51" s="687">
        <v>0</v>
      </c>
      <c r="C51" s="687">
        <v>16887723</v>
      </c>
      <c r="D51" s="687">
        <v>16887723</v>
      </c>
    </row>
    <row r="52" spans="1:4" ht="12.75">
      <c r="A52" s="686" t="s">
        <v>685</v>
      </c>
      <c r="B52" s="687">
        <v>583879000</v>
      </c>
      <c r="C52" s="687">
        <v>543012082</v>
      </c>
      <c r="D52" s="687">
        <v>543012082</v>
      </c>
    </row>
    <row r="53" spans="1:4" s="483" customFormat="1" ht="12.75">
      <c r="A53" s="688" t="s">
        <v>686</v>
      </c>
      <c r="B53" s="689">
        <f>SUM(B49:B52)</f>
        <v>1508341000</v>
      </c>
      <c r="C53" s="689">
        <f>SUM(C49:C52)</f>
        <v>1369124573</v>
      </c>
      <c r="D53" s="689">
        <f>SUM(D49:D52)</f>
        <v>1335337702</v>
      </c>
    </row>
    <row r="54" spans="1:4" s="484" customFormat="1" ht="12.75">
      <c r="A54" s="690" t="s">
        <v>687</v>
      </c>
      <c r="B54" s="691">
        <f>B44-B13</f>
        <v>-588457000</v>
      </c>
      <c r="C54" s="691">
        <f>C44-C13</f>
        <v>-443683275</v>
      </c>
      <c r="D54" s="691">
        <f>D44-D13</f>
        <v>1093305184</v>
      </c>
    </row>
    <row r="55" spans="1:4" s="484" customFormat="1" ht="12.75">
      <c r="A55" s="690" t="s">
        <v>688</v>
      </c>
      <c r="B55" s="691">
        <f>B53-B22</f>
        <v>588457000</v>
      </c>
      <c r="C55" s="691">
        <f>C53-C22</f>
        <v>443683275</v>
      </c>
      <c r="D55" s="691">
        <f>D53-D22</f>
        <v>432932127</v>
      </c>
    </row>
  </sheetData>
  <sheetProtection/>
  <mergeCells count="5">
    <mergeCell ref="A2:D2"/>
    <mergeCell ref="A4:D4"/>
    <mergeCell ref="A14:D14"/>
    <mergeCell ref="A23:D23"/>
    <mergeCell ref="A45:D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&amp;R20.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ySplit="3" topLeftCell="A10" activePane="bottomLeft" state="frozen"/>
      <selection pane="topLeft" activeCell="C101" sqref="C101"/>
      <selection pane="bottomLeft" activeCell="E2" sqref="E2"/>
    </sheetView>
  </sheetViews>
  <sheetFormatPr defaultColWidth="9.00390625" defaultRowHeight="12.75"/>
  <cols>
    <col min="1" max="1" width="41.00390625" style="0" customWidth="1"/>
    <col min="2" max="2" width="15.25390625" style="0" bestFit="1" customWidth="1"/>
    <col min="3" max="3" width="18.875" style="0" bestFit="1" customWidth="1"/>
    <col min="4" max="4" width="15.875" style="0" bestFit="1" customWidth="1"/>
  </cols>
  <sheetData>
    <row r="1" ht="12.75">
      <c r="D1" t="s">
        <v>130</v>
      </c>
    </row>
    <row r="2" spans="1:4" ht="12.75">
      <c r="A2" s="751" t="s">
        <v>734</v>
      </c>
      <c r="B2" s="751"/>
      <c r="C2" s="751"/>
      <c r="D2" s="751"/>
    </row>
    <row r="3" spans="1:4" ht="15">
      <c r="A3" s="680" t="s">
        <v>195</v>
      </c>
      <c r="B3" s="680" t="s">
        <v>544</v>
      </c>
      <c r="C3" s="680" t="s">
        <v>545</v>
      </c>
      <c r="D3" s="680" t="s">
        <v>689</v>
      </c>
    </row>
    <row r="4" spans="1:4" ht="12.75">
      <c r="A4" s="681" t="s">
        <v>690</v>
      </c>
      <c r="B4" s="682">
        <v>232718738</v>
      </c>
      <c r="C4" s="682">
        <v>0</v>
      </c>
      <c r="D4" s="682">
        <v>228044855</v>
      </c>
    </row>
    <row r="5" spans="1:4" ht="25.5">
      <c r="A5" s="681" t="s">
        <v>691</v>
      </c>
      <c r="B5" s="682">
        <v>76755738</v>
      </c>
      <c r="C5" s="682">
        <v>0</v>
      </c>
      <c r="D5" s="682">
        <v>81663027</v>
      </c>
    </row>
    <row r="6" spans="1:4" ht="25.5">
      <c r="A6" s="681" t="s">
        <v>692</v>
      </c>
      <c r="B6" s="682">
        <v>11204162</v>
      </c>
      <c r="C6" s="682">
        <v>0</v>
      </c>
      <c r="D6" s="682">
        <v>11207075</v>
      </c>
    </row>
    <row r="7" spans="1:4" ht="25.5">
      <c r="A7" s="683" t="s">
        <v>693</v>
      </c>
      <c r="B7" s="684">
        <v>320678638</v>
      </c>
      <c r="C7" s="684">
        <v>0</v>
      </c>
      <c r="D7" s="684">
        <v>320914957</v>
      </c>
    </row>
    <row r="8" spans="1:4" ht="25.5">
      <c r="A8" s="681" t="s">
        <v>694</v>
      </c>
      <c r="B8" s="682">
        <v>989898981</v>
      </c>
      <c r="C8" s="682">
        <v>0</v>
      </c>
      <c r="D8" s="682">
        <v>1030165855</v>
      </c>
    </row>
    <row r="9" spans="1:4" ht="25.5">
      <c r="A9" s="681" t="s">
        <v>695</v>
      </c>
      <c r="B9" s="682">
        <v>561157689</v>
      </c>
      <c r="C9" s="682">
        <v>0</v>
      </c>
      <c r="D9" s="682">
        <v>409885027</v>
      </c>
    </row>
    <row r="10" spans="1:4" ht="25.5">
      <c r="A10" s="681" t="s">
        <v>696</v>
      </c>
      <c r="B10" s="682">
        <v>67326102</v>
      </c>
      <c r="C10" s="682">
        <v>0</v>
      </c>
      <c r="D10" s="682">
        <v>16866742</v>
      </c>
    </row>
    <row r="11" spans="1:4" ht="25.5">
      <c r="A11" s="681" t="s">
        <v>697</v>
      </c>
      <c r="B11" s="682">
        <v>23080241</v>
      </c>
      <c r="C11" s="682">
        <v>0</v>
      </c>
      <c r="D11" s="682">
        <v>60796359</v>
      </c>
    </row>
    <row r="12" spans="1:4" ht="25.5">
      <c r="A12" s="683" t="s">
        <v>698</v>
      </c>
      <c r="B12" s="684">
        <v>1641463013</v>
      </c>
      <c r="C12" s="684">
        <v>0</v>
      </c>
      <c r="D12" s="684">
        <v>1517713983</v>
      </c>
    </row>
    <row r="13" spans="1:4" ht="12.75">
      <c r="A13" s="681" t="s">
        <v>699</v>
      </c>
      <c r="B13" s="682">
        <v>139756421</v>
      </c>
      <c r="C13" s="682">
        <v>0</v>
      </c>
      <c r="D13" s="682">
        <v>108180130</v>
      </c>
    </row>
    <row r="14" spans="1:4" ht="12.75">
      <c r="A14" s="681" t="s">
        <v>700</v>
      </c>
      <c r="B14" s="682">
        <v>153564897</v>
      </c>
      <c r="C14" s="682">
        <v>0</v>
      </c>
      <c r="D14" s="682">
        <v>165246777</v>
      </c>
    </row>
    <row r="15" spans="1:4" ht="12.75">
      <c r="A15" s="681" t="s">
        <v>701</v>
      </c>
      <c r="B15" s="682">
        <v>337007</v>
      </c>
      <c r="C15" s="682">
        <v>0</v>
      </c>
      <c r="D15" s="682">
        <v>0</v>
      </c>
    </row>
    <row r="16" spans="1:4" ht="12.75">
      <c r="A16" s="681" t="s">
        <v>702</v>
      </c>
      <c r="B16" s="682">
        <v>6646354</v>
      </c>
      <c r="C16" s="682">
        <v>0</v>
      </c>
      <c r="D16" s="682">
        <v>5408595</v>
      </c>
    </row>
    <row r="17" spans="1:4" ht="25.5">
      <c r="A17" s="683" t="s">
        <v>703</v>
      </c>
      <c r="B17" s="684">
        <v>300304679</v>
      </c>
      <c r="C17" s="684">
        <v>0</v>
      </c>
      <c r="D17" s="684">
        <v>278835502</v>
      </c>
    </row>
    <row r="18" spans="1:4" ht="12.75">
      <c r="A18" s="681" t="s">
        <v>704</v>
      </c>
      <c r="B18" s="682">
        <v>640124146</v>
      </c>
      <c r="C18" s="682">
        <v>0</v>
      </c>
      <c r="D18" s="682">
        <v>608437421</v>
      </c>
    </row>
    <row r="19" spans="1:4" ht="12.75">
      <c r="A19" s="681" t="s">
        <v>705</v>
      </c>
      <c r="B19" s="682">
        <v>67551694</v>
      </c>
      <c r="C19" s="682">
        <v>0</v>
      </c>
      <c r="D19" s="682">
        <v>74883399</v>
      </c>
    </row>
    <row r="20" spans="1:4" ht="12.75">
      <c r="A20" s="681" t="s">
        <v>706</v>
      </c>
      <c r="B20" s="682">
        <v>125651466</v>
      </c>
      <c r="C20" s="682">
        <v>0</v>
      </c>
      <c r="D20" s="682">
        <v>115865096</v>
      </c>
    </row>
    <row r="21" spans="1:4" ht="25.5">
      <c r="A21" s="683" t="s">
        <v>707</v>
      </c>
      <c r="B21" s="684">
        <v>833327306</v>
      </c>
      <c r="C21" s="684">
        <v>0</v>
      </c>
      <c r="D21" s="684">
        <v>799185916</v>
      </c>
    </row>
    <row r="22" spans="1:4" ht="12.75">
      <c r="A22" s="683" t="s">
        <v>708</v>
      </c>
      <c r="B22" s="684">
        <v>216513655</v>
      </c>
      <c r="C22" s="684">
        <v>0</v>
      </c>
      <c r="D22" s="684">
        <v>197116942</v>
      </c>
    </row>
    <row r="23" spans="1:4" ht="12.75">
      <c r="A23" s="683" t="s">
        <v>709</v>
      </c>
      <c r="B23" s="684">
        <v>707837625</v>
      </c>
      <c r="C23" s="684">
        <v>0</v>
      </c>
      <c r="D23" s="684">
        <v>711884075</v>
      </c>
    </row>
    <row r="24" spans="1:4" ht="25.5">
      <c r="A24" s="683" t="s">
        <v>710</v>
      </c>
      <c r="B24" s="684">
        <v>-95841614</v>
      </c>
      <c r="C24" s="684">
        <v>0</v>
      </c>
      <c r="D24" s="684">
        <v>-148393495</v>
      </c>
    </row>
    <row r="25" spans="1:4" ht="38.25">
      <c r="A25" s="681" t="s">
        <v>711</v>
      </c>
      <c r="B25" s="682">
        <v>47043</v>
      </c>
      <c r="C25" s="682">
        <v>0</v>
      </c>
      <c r="D25" s="682">
        <v>0</v>
      </c>
    </row>
    <row r="26" spans="1:4" ht="25.5">
      <c r="A26" s="681" t="s">
        <v>712</v>
      </c>
      <c r="B26" s="682">
        <v>98211</v>
      </c>
      <c r="C26" s="682">
        <v>0</v>
      </c>
      <c r="D26" s="682">
        <v>118969</v>
      </c>
    </row>
    <row r="27" spans="1:4" ht="38.25">
      <c r="A27" s="683" t="s">
        <v>713</v>
      </c>
      <c r="B27" s="684">
        <v>145254</v>
      </c>
      <c r="C27" s="684">
        <v>0</v>
      </c>
      <c r="D27" s="684">
        <v>118969</v>
      </c>
    </row>
    <row r="28" spans="1:4" ht="25.5">
      <c r="A28" s="681" t="s">
        <v>714</v>
      </c>
      <c r="B28" s="682">
        <v>4830127</v>
      </c>
      <c r="C28" s="682">
        <v>0</v>
      </c>
      <c r="D28" s="682">
        <v>5962038</v>
      </c>
    </row>
    <row r="29" spans="1:4" ht="25.5">
      <c r="A29" s="683" t="s">
        <v>715</v>
      </c>
      <c r="B29" s="684">
        <v>4830127</v>
      </c>
      <c r="C29" s="684">
        <v>0</v>
      </c>
      <c r="D29" s="684">
        <v>5962038</v>
      </c>
    </row>
    <row r="30" spans="1:4" ht="25.5">
      <c r="A30" s="683" t="s">
        <v>716</v>
      </c>
      <c r="B30" s="684">
        <v>-4684873</v>
      </c>
      <c r="C30" s="684">
        <v>0</v>
      </c>
      <c r="D30" s="684">
        <v>-5843069</v>
      </c>
    </row>
    <row r="31" spans="1:4" ht="12.75">
      <c r="A31" s="683" t="s">
        <v>717</v>
      </c>
      <c r="B31" s="684">
        <v>-100526487</v>
      </c>
      <c r="C31" s="684">
        <v>0</v>
      </c>
      <c r="D31" s="684">
        <v>-154236564</v>
      </c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&amp;R21.sz.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3" topLeftCell="A4" activePane="bottomLeft" state="frozen"/>
      <selection pane="topLeft" activeCell="C101" sqref="C101"/>
      <selection pane="bottomLeft" activeCell="A11" sqref="A11"/>
    </sheetView>
  </sheetViews>
  <sheetFormatPr defaultColWidth="9.00390625" defaultRowHeight="12.75"/>
  <cols>
    <col min="1" max="1" width="56.875" style="0" customWidth="1"/>
    <col min="2" max="2" width="25.875" style="0" customWidth="1"/>
  </cols>
  <sheetData>
    <row r="1" ht="12.75">
      <c r="B1" s="692" t="s">
        <v>130</v>
      </c>
    </row>
    <row r="2" spans="1:2" ht="12.75">
      <c r="A2" s="751" t="s">
        <v>718</v>
      </c>
      <c r="B2" s="751"/>
    </row>
    <row r="3" spans="1:2" ht="15">
      <c r="A3" s="680" t="s">
        <v>195</v>
      </c>
      <c r="B3" s="680" t="s">
        <v>719</v>
      </c>
    </row>
    <row r="4" spans="1:2" ht="12.75">
      <c r="A4" s="681" t="s">
        <v>720</v>
      </c>
      <c r="B4" s="682">
        <v>2536445921</v>
      </c>
    </row>
    <row r="5" spans="1:2" ht="12.75">
      <c r="A5" s="681" t="s">
        <v>721</v>
      </c>
      <c r="B5" s="682">
        <v>1443140737</v>
      </c>
    </row>
    <row r="6" spans="1:2" ht="12.75">
      <c r="A6" s="683" t="s">
        <v>722</v>
      </c>
      <c r="B6" s="684">
        <v>1093305184</v>
      </c>
    </row>
    <row r="7" spans="1:2" ht="12.75">
      <c r="A7" s="681" t="s">
        <v>723</v>
      </c>
      <c r="B7" s="682">
        <v>1335337702</v>
      </c>
    </row>
    <row r="8" spans="1:2" ht="12.75">
      <c r="A8" s="681" t="s">
        <v>724</v>
      </c>
      <c r="B8" s="682">
        <v>902405575</v>
      </c>
    </row>
    <row r="9" spans="1:2" ht="12.75">
      <c r="A9" s="683" t="s">
        <v>725</v>
      </c>
      <c r="B9" s="684">
        <v>432932127</v>
      </c>
    </row>
    <row r="10" spans="1:2" ht="12.75">
      <c r="A10" s="683" t="s">
        <v>726</v>
      </c>
      <c r="B10" s="684">
        <v>1526237311</v>
      </c>
    </row>
    <row r="11" spans="1:2" ht="12.75">
      <c r="A11" s="683" t="s">
        <v>727</v>
      </c>
      <c r="B11" s="684">
        <v>1526237311</v>
      </c>
    </row>
    <row r="12" spans="1:2" ht="25.5">
      <c r="A12" s="683" t="s">
        <v>728</v>
      </c>
      <c r="B12" s="684">
        <v>1487422757</v>
      </c>
    </row>
    <row r="13" spans="1:2" ht="12.75">
      <c r="A13" s="683" t="s">
        <v>729</v>
      </c>
      <c r="B13" s="684">
        <v>38814554</v>
      </c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&amp;R22.sz.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2">
      <selection activeCell="G41" sqref="G41"/>
    </sheetView>
  </sheetViews>
  <sheetFormatPr defaultColWidth="9.00390625" defaultRowHeight="12.75"/>
  <cols>
    <col min="1" max="1" width="30.125" style="648" customWidth="1"/>
    <col min="2" max="7" width="9.625" style="648" bestFit="1" customWidth="1"/>
    <col min="8" max="13" width="10.875" style="648" bestFit="1" customWidth="1"/>
    <col min="14" max="15" width="10.875" style="648" hidden="1" customWidth="1"/>
    <col min="16" max="16384" width="9.125" style="648" customWidth="1"/>
  </cols>
  <sheetData>
    <row r="1" spans="1:8" ht="11.25" hidden="1">
      <c r="A1" s="647"/>
      <c r="H1" s="647"/>
    </row>
    <row r="2" spans="2:8" ht="11.25">
      <c r="B2" s="647"/>
      <c r="H2" s="647"/>
    </row>
    <row r="3" spans="1:13" ht="10.5">
      <c r="A3" s="649" t="s">
        <v>229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</row>
    <row r="4" spans="1:16" ht="10.5">
      <c r="A4" s="649" t="s">
        <v>541</v>
      </c>
      <c r="B4" s="650"/>
      <c r="C4" s="649"/>
      <c r="D4" s="649"/>
      <c r="E4" s="649"/>
      <c r="F4" s="649"/>
      <c r="G4" s="649"/>
      <c r="H4" s="649"/>
      <c r="I4" s="650"/>
      <c r="J4" s="650"/>
      <c r="K4" s="650"/>
      <c r="L4" s="650"/>
      <c r="M4" s="650"/>
      <c r="N4" s="651"/>
      <c r="O4" s="651"/>
      <c r="P4" s="651"/>
    </row>
    <row r="5" spans="1:16" ht="11.25">
      <c r="A5" s="652" t="s">
        <v>540</v>
      </c>
      <c r="B5" s="650"/>
      <c r="C5" s="649"/>
      <c r="D5" s="649"/>
      <c r="E5" s="649"/>
      <c r="F5" s="649"/>
      <c r="G5" s="649"/>
      <c r="H5" s="649"/>
      <c r="I5" s="650"/>
      <c r="J5" s="650"/>
      <c r="K5" s="650"/>
      <c r="L5" s="650"/>
      <c r="M5" s="650"/>
      <c r="N5" s="651"/>
      <c r="O5" s="651"/>
      <c r="P5" s="651"/>
    </row>
    <row r="6" spans="2:16" ht="12.75" customHeight="1">
      <c r="B6" s="653"/>
      <c r="C6" s="653"/>
      <c r="D6" s="653"/>
      <c r="E6" s="653"/>
      <c r="P6" s="651"/>
    </row>
    <row r="7" spans="1:13" ht="12.75" customHeight="1">
      <c r="A7" s="654" t="s">
        <v>228</v>
      </c>
      <c r="B7" s="655" t="s">
        <v>221</v>
      </c>
      <c r="C7" s="655" t="s">
        <v>220</v>
      </c>
      <c r="D7" s="655" t="s">
        <v>219</v>
      </c>
      <c r="E7" s="655" t="s">
        <v>218</v>
      </c>
      <c r="F7" s="655" t="s">
        <v>217</v>
      </c>
      <c r="G7" s="655" t="s">
        <v>216</v>
      </c>
      <c r="H7" s="655" t="s">
        <v>215</v>
      </c>
      <c r="I7" s="655" t="s">
        <v>214</v>
      </c>
      <c r="J7" s="655" t="s">
        <v>213</v>
      </c>
      <c r="K7" s="655" t="s">
        <v>212</v>
      </c>
      <c r="L7" s="655" t="s">
        <v>211</v>
      </c>
      <c r="M7" s="655" t="s">
        <v>210</v>
      </c>
    </row>
    <row r="8" spans="1:15" ht="11.25">
      <c r="A8" s="656" t="s">
        <v>110</v>
      </c>
      <c r="B8" s="657">
        <v>10000000</v>
      </c>
      <c r="C8" s="657">
        <v>12000000</v>
      </c>
      <c r="D8" s="657">
        <v>34000000</v>
      </c>
      <c r="E8" s="657">
        <v>18000000</v>
      </c>
      <c r="F8" s="657">
        <v>25000000</v>
      </c>
      <c r="G8" s="657">
        <v>16000000</v>
      </c>
      <c r="H8" s="657">
        <v>18000000</v>
      </c>
      <c r="I8" s="657">
        <v>15000000</v>
      </c>
      <c r="J8" s="657">
        <v>28000000</v>
      </c>
      <c r="K8" s="657">
        <v>17000000</v>
      </c>
      <c r="L8" s="657">
        <v>15000000</v>
      </c>
      <c r="M8" s="657">
        <v>31185907</v>
      </c>
      <c r="N8" s="658">
        <f aca="true" t="shared" si="0" ref="N8:N15">SUM(B8:M8)</f>
        <v>239185907</v>
      </c>
      <c r="O8" s="658">
        <v>239185907</v>
      </c>
    </row>
    <row r="9" spans="1:15" ht="11.25">
      <c r="A9" s="656" t="s">
        <v>10</v>
      </c>
      <c r="B9" s="657">
        <v>9667000</v>
      </c>
      <c r="C9" s="657">
        <v>9667000</v>
      </c>
      <c r="D9" s="657">
        <v>9666886</v>
      </c>
      <c r="E9" s="657">
        <v>9667000</v>
      </c>
      <c r="F9" s="657">
        <v>9667000</v>
      </c>
      <c r="G9" s="657">
        <v>9667000</v>
      </c>
      <c r="H9" s="657">
        <v>9667000</v>
      </c>
      <c r="I9" s="657">
        <v>9667000</v>
      </c>
      <c r="J9" s="657">
        <v>9667000</v>
      </c>
      <c r="K9" s="657">
        <v>9667000</v>
      </c>
      <c r="L9" s="657">
        <v>9667000</v>
      </c>
      <c r="M9" s="657">
        <v>9667000</v>
      </c>
      <c r="N9" s="658">
        <f t="shared" si="0"/>
        <v>116003886</v>
      </c>
      <c r="O9" s="658">
        <v>116003886</v>
      </c>
    </row>
    <row r="10" spans="1:15" ht="11.25">
      <c r="A10" s="656" t="s">
        <v>227</v>
      </c>
      <c r="B10" s="657">
        <v>77506688</v>
      </c>
      <c r="C10" s="657">
        <v>77506688</v>
      </c>
      <c r="D10" s="657">
        <v>77506688</v>
      </c>
      <c r="E10" s="657">
        <v>77506688</v>
      </c>
      <c r="F10" s="657">
        <v>77506688</v>
      </c>
      <c r="G10" s="657">
        <v>77506688</v>
      </c>
      <c r="H10" s="657">
        <v>77506688</v>
      </c>
      <c r="I10" s="657">
        <v>77506688</v>
      </c>
      <c r="J10" s="657">
        <v>77506688</v>
      </c>
      <c r="K10" s="657">
        <v>77506688</v>
      </c>
      <c r="L10" s="657">
        <v>77506688</v>
      </c>
      <c r="M10" s="657">
        <v>77506688</v>
      </c>
      <c r="N10" s="658">
        <f t="shared" si="0"/>
        <v>930080256</v>
      </c>
      <c r="O10" s="658">
        <v>930080256</v>
      </c>
    </row>
    <row r="11" spans="1:15" ht="11.25">
      <c r="A11" s="656" t="s">
        <v>226</v>
      </c>
      <c r="B11" s="657">
        <v>100000</v>
      </c>
      <c r="C11" s="657">
        <v>100000</v>
      </c>
      <c r="D11" s="657">
        <v>100000</v>
      </c>
      <c r="E11" s="657">
        <v>100000</v>
      </c>
      <c r="F11" s="657">
        <v>102000</v>
      </c>
      <c r="G11" s="657">
        <v>100000</v>
      </c>
      <c r="H11" s="657">
        <v>102000</v>
      </c>
      <c r="I11" s="657">
        <v>100000</v>
      </c>
      <c r="J11" s="657">
        <v>100000</v>
      </c>
      <c r="K11" s="657">
        <v>100000</v>
      </c>
      <c r="L11" s="657">
        <v>100000</v>
      </c>
      <c r="M11" s="657">
        <v>103815</v>
      </c>
      <c r="N11" s="658">
        <f t="shared" si="0"/>
        <v>1207815</v>
      </c>
      <c r="O11" s="658">
        <v>1207815</v>
      </c>
    </row>
    <row r="12" spans="1:15" ht="11.25">
      <c r="A12" s="659" t="s">
        <v>225</v>
      </c>
      <c r="B12" s="660">
        <v>5000000</v>
      </c>
      <c r="C12" s="660">
        <v>7000000</v>
      </c>
      <c r="D12" s="660">
        <v>10000000</v>
      </c>
      <c r="E12" s="660">
        <v>42000000</v>
      </c>
      <c r="F12" s="660">
        <v>253500000</v>
      </c>
      <c r="G12" s="660">
        <v>30800000</v>
      </c>
      <c r="H12" s="660">
        <v>522000000</v>
      </c>
      <c r="I12" s="660">
        <v>37000000</v>
      </c>
      <c r="J12" s="660">
        <v>217000000</v>
      </c>
      <c r="K12" s="660">
        <v>95000000</v>
      </c>
      <c r="L12" s="660">
        <v>20000000</v>
      </c>
      <c r="M12" s="660">
        <v>10668057</v>
      </c>
      <c r="N12" s="658">
        <f t="shared" si="0"/>
        <v>1249968057</v>
      </c>
      <c r="O12" s="658">
        <v>1249968057</v>
      </c>
    </row>
    <row r="13" spans="1:15" ht="11.25">
      <c r="A13" s="659" t="s">
        <v>224</v>
      </c>
      <c r="B13" s="660">
        <v>93550000</v>
      </c>
      <c r="C13" s="660">
        <v>87800000</v>
      </c>
      <c r="D13" s="660">
        <v>73500000</v>
      </c>
      <c r="E13" s="660">
        <v>64853275</v>
      </c>
      <c r="F13" s="660"/>
      <c r="G13" s="660"/>
      <c r="H13" s="660"/>
      <c r="I13" s="660"/>
      <c r="J13" s="660"/>
      <c r="K13" s="660"/>
      <c r="L13" s="660"/>
      <c r="M13" s="660"/>
      <c r="N13" s="658">
        <f t="shared" si="0"/>
        <v>319703275</v>
      </c>
      <c r="O13" s="658">
        <v>319703275</v>
      </c>
    </row>
    <row r="14" spans="1:15" ht="11.25">
      <c r="A14" s="659" t="s">
        <v>318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>
        <v>16887723</v>
      </c>
      <c r="N14" s="658">
        <f t="shared" si="0"/>
        <v>16887723</v>
      </c>
      <c r="O14" s="658">
        <v>16887723</v>
      </c>
    </row>
    <row r="15" spans="1:15" ht="12" thickBot="1">
      <c r="A15" s="661" t="s">
        <v>223</v>
      </c>
      <c r="B15" s="662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58">
        <f t="shared" si="0"/>
        <v>0</v>
      </c>
      <c r="O15" s="658">
        <v>455734622</v>
      </c>
    </row>
    <row r="16" spans="1:15" ht="12" thickTop="1">
      <c r="A16" s="656" t="s">
        <v>200</v>
      </c>
      <c r="B16" s="657">
        <f aca="true" t="shared" si="1" ref="B16:N16">SUM(B8:B15)</f>
        <v>195823688</v>
      </c>
      <c r="C16" s="657">
        <f t="shared" si="1"/>
        <v>194073688</v>
      </c>
      <c r="D16" s="657">
        <f t="shared" si="1"/>
        <v>204773574</v>
      </c>
      <c r="E16" s="657">
        <f t="shared" si="1"/>
        <v>212126963</v>
      </c>
      <c r="F16" s="657">
        <f t="shared" si="1"/>
        <v>365775688</v>
      </c>
      <c r="G16" s="657">
        <f t="shared" si="1"/>
        <v>134073688</v>
      </c>
      <c r="H16" s="657">
        <f t="shared" si="1"/>
        <v>627275688</v>
      </c>
      <c r="I16" s="657">
        <f t="shared" si="1"/>
        <v>139273688</v>
      </c>
      <c r="J16" s="657">
        <f t="shared" si="1"/>
        <v>332273688</v>
      </c>
      <c r="K16" s="657">
        <f t="shared" si="1"/>
        <v>199273688</v>
      </c>
      <c r="L16" s="657">
        <f t="shared" si="1"/>
        <v>122273688</v>
      </c>
      <c r="M16" s="657">
        <f t="shared" si="1"/>
        <v>146019190</v>
      </c>
      <c r="N16" s="658">
        <f t="shared" si="1"/>
        <v>2873036919</v>
      </c>
      <c r="O16" s="658">
        <f>SUM(O8:O15)</f>
        <v>3328771541</v>
      </c>
    </row>
    <row r="17" spans="1:13" ht="11.25">
      <c r="A17" s="663"/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</row>
    <row r="18" spans="1:15" ht="11.25">
      <c r="A18" s="654" t="s">
        <v>222</v>
      </c>
      <c r="B18" s="655" t="s">
        <v>221</v>
      </c>
      <c r="C18" s="655" t="s">
        <v>220</v>
      </c>
      <c r="D18" s="655" t="s">
        <v>219</v>
      </c>
      <c r="E18" s="655" t="s">
        <v>218</v>
      </c>
      <c r="F18" s="655" t="s">
        <v>217</v>
      </c>
      <c r="G18" s="655" t="s">
        <v>216</v>
      </c>
      <c r="H18" s="655" t="s">
        <v>215</v>
      </c>
      <c r="I18" s="655" t="s">
        <v>214</v>
      </c>
      <c r="J18" s="655" t="s">
        <v>213</v>
      </c>
      <c r="K18" s="655" t="s">
        <v>212</v>
      </c>
      <c r="L18" s="655" t="s">
        <v>211</v>
      </c>
      <c r="M18" s="655" t="s">
        <v>210</v>
      </c>
      <c r="N18" s="658"/>
      <c r="O18" s="658"/>
    </row>
    <row r="19" spans="1:15" ht="11.25">
      <c r="A19" s="656" t="s">
        <v>194</v>
      </c>
      <c r="B19" s="657">
        <v>57200000</v>
      </c>
      <c r="C19" s="657">
        <v>57200000</v>
      </c>
      <c r="D19" s="657">
        <v>57200000</v>
      </c>
      <c r="E19" s="657">
        <v>57262995</v>
      </c>
      <c r="F19" s="657">
        <v>57200000</v>
      </c>
      <c r="G19" s="657">
        <v>57200000</v>
      </c>
      <c r="H19" s="657">
        <v>57200000</v>
      </c>
      <c r="I19" s="657">
        <v>57200000</v>
      </c>
      <c r="J19" s="657">
        <v>57200000</v>
      </c>
      <c r="K19" s="657">
        <v>57200000</v>
      </c>
      <c r="L19" s="657">
        <v>57200000</v>
      </c>
      <c r="M19" s="657">
        <v>57200000</v>
      </c>
      <c r="N19" s="658">
        <f aca="true" t="shared" si="2" ref="N19:N30">SUM(B19:M19)</f>
        <v>686462995</v>
      </c>
      <c r="O19" s="658">
        <v>686462995</v>
      </c>
    </row>
    <row r="20" spans="1:15" ht="11.25">
      <c r="A20" s="656" t="s">
        <v>209</v>
      </c>
      <c r="B20" s="657">
        <v>9752000</v>
      </c>
      <c r="C20" s="657">
        <v>9752000</v>
      </c>
      <c r="D20" s="657">
        <v>9752000</v>
      </c>
      <c r="E20" s="657">
        <v>9752000</v>
      </c>
      <c r="F20" s="657">
        <v>9752351</v>
      </c>
      <c r="G20" s="657">
        <v>9752000</v>
      </c>
      <c r="H20" s="657">
        <v>9752000</v>
      </c>
      <c r="I20" s="657">
        <v>9752000</v>
      </c>
      <c r="J20" s="657">
        <v>9752000</v>
      </c>
      <c r="K20" s="657">
        <v>9752000</v>
      </c>
      <c r="L20" s="657">
        <v>9752000</v>
      </c>
      <c r="M20" s="657">
        <v>9752000</v>
      </c>
      <c r="N20" s="658">
        <f t="shared" si="2"/>
        <v>117024351</v>
      </c>
      <c r="O20" s="658">
        <v>117024351</v>
      </c>
    </row>
    <row r="21" spans="1:15" ht="11.25">
      <c r="A21" s="656" t="s">
        <v>208</v>
      </c>
      <c r="B21" s="657">
        <v>12000000</v>
      </c>
      <c r="C21" s="657">
        <v>15000000</v>
      </c>
      <c r="D21" s="657">
        <v>45000000</v>
      </c>
      <c r="E21" s="657">
        <v>33000000</v>
      </c>
      <c r="F21" s="657">
        <v>27500000</v>
      </c>
      <c r="G21" s="657">
        <v>22000000</v>
      </c>
      <c r="H21" s="657">
        <v>25500000</v>
      </c>
      <c r="I21" s="657">
        <v>20500000</v>
      </c>
      <c r="J21" s="657">
        <v>43500000</v>
      </c>
      <c r="K21" s="657"/>
      <c r="L21" s="657">
        <v>30000000</v>
      </c>
      <c r="M21" s="657">
        <v>51600000</v>
      </c>
      <c r="N21" s="658">
        <f t="shared" si="2"/>
        <v>325600000</v>
      </c>
      <c r="O21" s="658">
        <v>361083885</v>
      </c>
    </row>
    <row r="22" spans="1:15" ht="11.25">
      <c r="A22" s="656" t="s">
        <v>193</v>
      </c>
      <c r="B22" s="657">
        <v>800</v>
      </c>
      <c r="C22" s="657">
        <v>100</v>
      </c>
      <c r="D22" s="657">
        <v>300</v>
      </c>
      <c r="E22" s="657">
        <v>500</v>
      </c>
      <c r="F22" s="657">
        <v>400</v>
      </c>
      <c r="G22" s="657">
        <v>500</v>
      </c>
      <c r="H22" s="657">
        <v>500</v>
      </c>
      <c r="I22" s="657">
        <v>1000</v>
      </c>
      <c r="J22" s="657">
        <v>500</v>
      </c>
      <c r="K22" s="657">
        <v>800</v>
      </c>
      <c r="L22" s="657">
        <v>1000</v>
      </c>
      <c r="M22" s="657">
        <v>880</v>
      </c>
      <c r="N22" s="658">
        <f t="shared" si="2"/>
        <v>7280</v>
      </c>
      <c r="O22" s="658">
        <v>5300788</v>
      </c>
    </row>
    <row r="23" spans="1:15" ht="11.25">
      <c r="A23" s="656" t="s">
        <v>207</v>
      </c>
      <c r="B23" s="657">
        <v>4630</v>
      </c>
      <c r="C23" s="657">
        <v>4630</v>
      </c>
      <c r="D23" s="657">
        <v>4630</v>
      </c>
      <c r="E23" s="657">
        <v>4630</v>
      </c>
      <c r="F23" s="657">
        <v>4630</v>
      </c>
      <c r="G23" s="657">
        <v>4630</v>
      </c>
      <c r="H23" s="657">
        <v>4630</v>
      </c>
      <c r="I23" s="657">
        <v>4630</v>
      </c>
      <c r="J23" s="657">
        <v>4630</v>
      </c>
      <c r="K23" s="657">
        <v>4630</v>
      </c>
      <c r="L23" s="657">
        <v>4630</v>
      </c>
      <c r="M23" s="657">
        <v>4635</v>
      </c>
      <c r="N23" s="658">
        <f t="shared" si="2"/>
        <v>55565</v>
      </c>
      <c r="O23" s="658">
        <v>58884635</v>
      </c>
    </row>
    <row r="24" spans="1:15" ht="11.25">
      <c r="A24" s="656" t="s">
        <v>273</v>
      </c>
      <c r="B24" s="657">
        <v>900</v>
      </c>
      <c r="C24" s="657">
        <v>800</v>
      </c>
      <c r="D24" s="657">
        <v>900</v>
      </c>
      <c r="E24" s="657">
        <v>900</v>
      </c>
      <c r="F24" s="657">
        <v>900</v>
      </c>
      <c r="G24" s="657">
        <v>900</v>
      </c>
      <c r="H24" s="657">
        <v>900</v>
      </c>
      <c r="I24" s="657">
        <v>900</v>
      </c>
      <c r="J24" s="657">
        <v>900</v>
      </c>
      <c r="K24" s="657">
        <v>900</v>
      </c>
      <c r="L24" s="657">
        <v>900</v>
      </c>
      <c r="M24" s="657">
        <v>800</v>
      </c>
      <c r="N24" s="658">
        <f t="shared" si="2"/>
        <v>10600</v>
      </c>
      <c r="O24" s="658">
        <v>9697282</v>
      </c>
    </row>
    <row r="25" spans="1:15" ht="11.25">
      <c r="A25" s="656" t="s">
        <v>205</v>
      </c>
      <c r="B25" s="657">
        <v>3000</v>
      </c>
      <c r="C25" s="657">
        <v>10000</v>
      </c>
      <c r="D25" s="657">
        <v>5000</v>
      </c>
      <c r="E25" s="657">
        <v>20000</v>
      </c>
      <c r="F25" s="657">
        <v>2000</v>
      </c>
      <c r="G25" s="657">
        <v>5000</v>
      </c>
      <c r="H25" s="657">
        <v>2000</v>
      </c>
      <c r="I25" s="657">
        <v>10000</v>
      </c>
      <c r="J25" s="657">
        <v>5000</v>
      </c>
      <c r="K25" s="657">
        <v>5000</v>
      </c>
      <c r="L25" s="657">
        <v>3000</v>
      </c>
      <c r="M25" s="657">
        <v>5305</v>
      </c>
      <c r="N25" s="658">
        <f t="shared" si="2"/>
        <v>75305</v>
      </c>
      <c r="O25" s="658">
        <v>21584098</v>
      </c>
    </row>
    <row r="26" spans="1:15" ht="11.25">
      <c r="A26" s="656" t="s">
        <v>206</v>
      </c>
      <c r="B26" s="657">
        <v>15000</v>
      </c>
      <c r="C26" s="657">
        <v>10000</v>
      </c>
      <c r="D26" s="657">
        <v>35000</v>
      </c>
      <c r="E26" s="657">
        <v>25000</v>
      </c>
      <c r="F26" s="657">
        <v>110000</v>
      </c>
      <c r="G26" s="657">
        <v>15000</v>
      </c>
      <c r="H26" s="657">
        <v>23000</v>
      </c>
      <c r="I26" s="657">
        <v>30000</v>
      </c>
      <c r="J26" s="657">
        <v>45000</v>
      </c>
      <c r="K26" s="657">
        <v>20000</v>
      </c>
      <c r="L26" s="657">
        <v>20000</v>
      </c>
      <c r="M26" s="657">
        <v>11132</v>
      </c>
      <c r="N26" s="658">
        <f t="shared" si="2"/>
        <v>359132</v>
      </c>
      <c r="O26" s="658">
        <v>181122090</v>
      </c>
    </row>
    <row r="27" spans="1:15" ht="11.25">
      <c r="A27" s="656" t="s">
        <v>204</v>
      </c>
      <c r="B27" s="657">
        <v>200</v>
      </c>
      <c r="C27" s="657">
        <v>200</v>
      </c>
      <c r="D27" s="657">
        <v>200</v>
      </c>
      <c r="E27" s="657">
        <v>200</v>
      </c>
      <c r="F27" s="657">
        <v>200</v>
      </c>
      <c r="G27" s="657">
        <v>200</v>
      </c>
      <c r="H27" s="657">
        <v>200</v>
      </c>
      <c r="I27" s="657">
        <v>200</v>
      </c>
      <c r="J27" s="657">
        <v>200</v>
      </c>
      <c r="K27" s="657">
        <v>200</v>
      </c>
      <c r="L27" s="657">
        <v>300</v>
      </c>
      <c r="M27" s="657">
        <v>381</v>
      </c>
      <c r="N27" s="658">
        <f t="shared" si="2"/>
        <v>2681</v>
      </c>
      <c r="O27" s="658">
        <v>1980613</v>
      </c>
    </row>
    <row r="28" spans="1:15" ht="11.25" hidden="1">
      <c r="A28" s="659" t="s">
        <v>203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58">
        <f t="shared" si="2"/>
        <v>0</v>
      </c>
      <c r="O28" s="658"/>
    </row>
    <row r="29" spans="1:15" ht="11.25">
      <c r="A29" s="659" t="s">
        <v>202</v>
      </c>
      <c r="B29" s="660">
        <v>28000</v>
      </c>
      <c r="C29" s="660">
        <v>25000</v>
      </c>
      <c r="D29" s="660">
        <v>32000</v>
      </c>
      <c r="E29" s="660">
        <v>25000</v>
      </c>
      <c r="F29" s="660">
        <v>25000</v>
      </c>
      <c r="G29" s="660">
        <v>32000</v>
      </c>
      <c r="H29" s="660">
        <v>25000</v>
      </c>
      <c r="I29" s="660">
        <v>25000</v>
      </c>
      <c r="J29" s="660">
        <v>35000</v>
      </c>
      <c r="K29" s="660">
        <v>25000</v>
      </c>
      <c r="L29" s="660">
        <v>25000</v>
      </c>
      <c r="M29" s="660">
        <v>34005</v>
      </c>
      <c r="N29" s="658">
        <f t="shared" si="2"/>
        <v>336005</v>
      </c>
      <c r="O29" s="658">
        <v>359393493</v>
      </c>
    </row>
    <row r="30" spans="1:15" ht="11.25">
      <c r="A30" s="659" t="s">
        <v>201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>
        <v>27000</v>
      </c>
      <c r="N30" s="658">
        <f t="shared" si="2"/>
        <v>27000</v>
      </c>
      <c r="O30" s="658">
        <v>0</v>
      </c>
    </row>
    <row r="31" spans="1:15" ht="11.25">
      <c r="A31" s="656" t="s">
        <v>200</v>
      </c>
      <c r="B31" s="657">
        <f aca="true" t="shared" si="3" ref="B31:N31">SUM(B19:B30)</f>
        <v>79004530</v>
      </c>
      <c r="C31" s="657">
        <f t="shared" si="3"/>
        <v>82002730</v>
      </c>
      <c r="D31" s="657">
        <f t="shared" si="3"/>
        <v>112030030</v>
      </c>
      <c r="E31" s="657">
        <f t="shared" si="3"/>
        <v>100091225</v>
      </c>
      <c r="F31" s="657">
        <f t="shared" si="3"/>
        <v>94595481</v>
      </c>
      <c r="G31" s="657">
        <f t="shared" si="3"/>
        <v>89010230</v>
      </c>
      <c r="H31" s="657">
        <f t="shared" si="3"/>
        <v>92508230</v>
      </c>
      <c r="I31" s="657">
        <f t="shared" si="3"/>
        <v>87523730</v>
      </c>
      <c r="J31" s="657">
        <f t="shared" si="3"/>
        <v>110543230</v>
      </c>
      <c r="K31" s="657">
        <f t="shared" si="3"/>
        <v>67008530</v>
      </c>
      <c r="L31" s="657">
        <f t="shared" si="3"/>
        <v>97006830</v>
      </c>
      <c r="M31" s="657">
        <f t="shared" si="3"/>
        <v>118636138</v>
      </c>
      <c r="N31" s="658">
        <f t="shared" si="3"/>
        <v>1129960914</v>
      </c>
      <c r="O31" s="658">
        <f>SUM(O19:O30)</f>
        <v>1802534230</v>
      </c>
    </row>
    <row r="32" spans="1:13" ht="11.25">
      <c r="A32" s="663"/>
      <c r="B32" s="663"/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</row>
    <row r="33" spans="1:13" ht="11.25">
      <c r="A33" s="659" t="s">
        <v>199</v>
      </c>
      <c r="B33" s="660">
        <v>0</v>
      </c>
      <c r="C33" s="660">
        <f aca="true" t="shared" si="4" ref="C33:M33">B36</f>
        <v>116819158</v>
      </c>
      <c r="D33" s="660">
        <f t="shared" si="4"/>
        <v>228890116</v>
      </c>
      <c r="E33" s="660">
        <f t="shared" si="4"/>
        <v>321633660</v>
      </c>
      <c r="F33" s="660">
        <f t="shared" si="4"/>
        <v>433669398</v>
      </c>
      <c r="G33" s="660">
        <f t="shared" si="4"/>
        <v>704849605</v>
      </c>
      <c r="H33" s="660">
        <f t="shared" si="4"/>
        <v>749913063</v>
      </c>
      <c r="I33" s="660">
        <f t="shared" si="4"/>
        <v>1284680521</v>
      </c>
      <c r="J33" s="660">
        <f t="shared" si="4"/>
        <v>1336430479</v>
      </c>
      <c r="K33" s="660">
        <f t="shared" si="4"/>
        <v>1558160937</v>
      </c>
      <c r="L33" s="660">
        <f t="shared" si="4"/>
        <v>1690426095</v>
      </c>
      <c r="M33" s="660">
        <f t="shared" si="4"/>
        <v>1715692953</v>
      </c>
    </row>
    <row r="34" spans="1:13" ht="11.25">
      <c r="A34" s="659" t="s">
        <v>198</v>
      </c>
      <c r="B34" s="660">
        <f aca="true" t="shared" si="5" ref="B34:M34">B16</f>
        <v>195823688</v>
      </c>
      <c r="C34" s="660">
        <f t="shared" si="5"/>
        <v>194073688</v>
      </c>
      <c r="D34" s="660">
        <f t="shared" si="5"/>
        <v>204773574</v>
      </c>
      <c r="E34" s="660">
        <f t="shared" si="5"/>
        <v>212126963</v>
      </c>
      <c r="F34" s="660">
        <f t="shared" si="5"/>
        <v>365775688</v>
      </c>
      <c r="G34" s="660">
        <f t="shared" si="5"/>
        <v>134073688</v>
      </c>
      <c r="H34" s="660">
        <f t="shared" si="5"/>
        <v>627275688</v>
      </c>
      <c r="I34" s="660">
        <f t="shared" si="5"/>
        <v>139273688</v>
      </c>
      <c r="J34" s="660">
        <f t="shared" si="5"/>
        <v>332273688</v>
      </c>
      <c r="K34" s="660">
        <f t="shared" si="5"/>
        <v>199273688</v>
      </c>
      <c r="L34" s="660">
        <f t="shared" si="5"/>
        <v>122273688</v>
      </c>
      <c r="M34" s="660">
        <f t="shared" si="5"/>
        <v>146019190</v>
      </c>
    </row>
    <row r="35" spans="1:13" ht="11.25">
      <c r="A35" s="664" t="s">
        <v>197</v>
      </c>
      <c r="B35" s="665">
        <f aca="true" t="shared" si="6" ref="B35:M35">B31</f>
        <v>79004530</v>
      </c>
      <c r="C35" s="665">
        <f t="shared" si="6"/>
        <v>82002730</v>
      </c>
      <c r="D35" s="665">
        <f t="shared" si="6"/>
        <v>112030030</v>
      </c>
      <c r="E35" s="665">
        <f t="shared" si="6"/>
        <v>100091225</v>
      </c>
      <c r="F35" s="665">
        <f t="shared" si="6"/>
        <v>94595481</v>
      </c>
      <c r="G35" s="665">
        <f t="shared" si="6"/>
        <v>89010230</v>
      </c>
      <c r="H35" s="665">
        <f t="shared" si="6"/>
        <v>92508230</v>
      </c>
      <c r="I35" s="665">
        <f t="shared" si="6"/>
        <v>87523730</v>
      </c>
      <c r="J35" s="665">
        <f t="shared" si="6"/>
        <v>110543230</v>
      </c>
      <c r="K35" s="665">
        <f t="shared" si="6"/>
        <v>67008530</v>
      </c>
      <c r="L35" s="665">
        <f t="shared" si="6"/>
        <v>97006830</v>
      </c>
      <c r="M35" s="665">
        <f t="shared" si="6"/>
        <v>118636138</v>
      </c>
    </row>
    <row r="36" spans="1:13" ht="11.25">
      <c r="A36" s="664" t="s">
        <v>196</v>
      </c>
      <c r="B36" s="665">
        <f aca="true" t="shared" si="7" ref="B36:M36">B33+B34-B35</f>
        <v>116819158</v>
      </c>
      <c r="C36" s="665">
        <f t="shared" si="7"/>
        <v>228890116</v>
      </c>
      <c r="D36" s="665">
        <f t="shared" si="7"/>
        <v>321633660</v>
      </c>
      <c r="E36" s="665">
        <f t="shared" si="7"/>
        <v>433669398</v>
      </c>
      <c r="F36" s="665">
        <f t="shared" si="7"/>
        <v>704849605</v>
      </c>
      <c r="G36" s="665">
        <f t="shared" si="7"/>
        <v>749913063</v>
      </c>
      <c r="H36" s="665">
        <f t="shared" si="7"/>
        <v>1284680521</v>
      </c>
      <c r="I36" s="665">
        <f t="shared" si="7"/>
        <v>1336430479</v>
      </c>
      <c r="J36" s="665">
        <f t="shared" si="7"/>
        <v>1558160937</v>
      </c>
      <c r="K36" s="665">
        <f t="shared" si="7"/>
        <v>1690426095</v>
      </c>
      <c r="L36" s="665">
        <f t="shared" si="7"/>
        <v>1715692953</v>
      </c>
      <c r="M36" s="665">
        <f t="shared" si="7"/>
        <v>1743076005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120" verticalDpi="120" orientation="landscape" paperSize="9" scale="86" r:id="rId1"/>
  <headerFooter alignWithMargins="0">
    <oddHeader>&amp;CAz év várható bevételi és kiadási előirányzatainak teljesüléséről előirányzat-felhasználási ütemterv&amp;R&amp;"Times New Roman,Normál"&amp;11 23. 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H64" sqref="H64"/>
    </sheetView>
  </sheetViews>
  <sheetFormatPr defaultColWidth="9.00390625" defaultRowHeight="12.75"/>
  <cols>
    <col min="1" max="1" width="55.75390625" style="605" bestFit="1" customWidth="1"/>
    <col min="2" max="2" width="10.875" style="605" bestFit="1" customWidth="1"/>
    <col min="3" max="3" width="11.25390625" style="605" customWidth="1"/>
    <col min="4" max="4" width="12.625" style="644" bestFit="1" customWidth="1"/>
    <col min="5" max="5" width="14.75390625" style="645" bestFit="1" customWidth="1"/>
    <col min="6" max="6" width="16.00390625" style="605" bestFit="1" customWidth="1"/>
    <col min="7" max="16384" width="9.125" style="605" customWidth="1"/>
  </cols>
  <sheetData>
    <row r="1" spans="1:5" ht="15.75" thickBot="1">
      <c r="A1" s="601"/>
      <c r="B1" s="601"/>
      <c r="C1" s="602"/>
      <c r="D1" s="603" t="s">
        <v>130</v>
      </c>
      <c r="E1" s="604" t="s">
        <v>457</v>
      </c>
    </row>
    <row r="2" spans="1:5" ht="15">
      <c r="A2" s="756" t="s">
        <v>458</v>
      </c>
      <c r="B2" s="757"/>
      <c r="C2" s="757"/>
      <c r="D2" s="757"/>
      <c r="E2" s="758"/>
    </row>
    <row r="3" spans="1:5" ht="24.75">
      <c r="A3" s="606" t="s">
        <v>459</v>
      </c>
      <c r="B3" s="607" t="s">
        <v>460</v>
      </c>
      <c r="C3" s="607" t="s">
        <v>461</v>
      </c>
      <c r="D3" s="608" t="s">
        <v>462</v>
      </c>
      <c r="E3" s="759" t="s">
        <v>463</v>
      </c>
    </row>
    <row r="4" spans="1:5" ht="15.75" thickBot="1">
      <c r="A4" s="609"/>
      <c r="B4" s="761" t="s">
        <v>464</v>
      </c>
      <c r="C4" s="762"/>
      <c r="D4" s="763"/>
      <c r="E4" s="760"/>
    </row>
    <row r="5" spans="1:5" ht="15">
      <c r="A5" s="610" t="s">
        <v>465</v>
      </c>
      <c r="B5" s="611"/>
      <c r="C5" s="611"/>
      <c r="D5" s="612"/>
      <c r="E5" s="613"/>
    </row>
    <row r="6" spans="1:5" ht="15">
      <c r="A6" s="614" t="s">
        <v>38</v>
      </c>
      <c r="B6" s="615"/>
      <c r="C6" s="615"/>
      <c r="D6" s="616"/>
      <c r="E6" s="617"/>
    </row>
    <row r="7" spans="1:5" ht="15">
      <c r="A7" s="614" t="s">
        <v>123</v>
      </c>
      <c r="B7" s="615"/>
      <c r="C7" s="615"/>
      <c r="D7" s="616"/>
      <c r="E7" s="617"/>
    </row>
    <row r="8" spans="1:5" ht="15">
      <c r="A8" s="614" t="s">
        <v>40</v>
      </c>
      <c r="B8" s="615"/>
      <c r="C8" s="615">
        <v>2121703</v>
      </c>
      <c r="D8" s="616"/>
      <c r="E8" s="618">
        <v>273723</v>
      </c>
    </row>
    <row r="9" spans="1:5" ht="15">
      <c r="A9" s="619" t="s">
        <v>283</v>
      </c>
      <c r="B9" s="615"/>
      <c r="C9" s="615">
        <v>930618</v>
      </c>
      <c r="D9" s="616">
        <v>3604246</v>
      </c>
      <c r="E9" s="618">
        <v>2063028</v>
      </c>
    </row>
    <row r="10" spans="1:5" ht="15">
      <c r="A10" s="614" t="s">
        <v>260</v>
      </c>
      <c r="B10" s="615"/>
      <c r="C10" s="620"/>
      <c r="D10" s="621"/>
      <c r="E10" s="618"/>
    </row>
    <row r="11" spans="1:5" ht="15">
      <c r="A11" s="622" t="s">
        <v>466</v>
      </c>
      <c r="B11" s="623"/>
      <c r="C11" s="623"/>
      <c r="D11" s="624"/>
      <c r="E11" s="617"/>
    </row>
    <row r="12" spans="1:5" ht="15">
      <c r="A12" s="614" t="s">
        <v>38</v>
      </c>
      <c r="B12" s="615"/>
      <c r="C12" s="615">
        <v>393292</v>
      </c>
      <c r="D12" s="616">
        <v>977116</v>
      </c>
      <c r="E12" s="617"/>
    </row>
    <row r="13" spans="1:5" ht="15">
      <c r="A13" s="614" t="s">
        <v>123</v>
      </c>
      <c r="B13" s="615"/>
      <c r="C13" s="615">
        <v>110360</v>
      </c>
      <c r="D13" s="616"/>
      <c r="E13" s="617"/>
    </row>
    <row r="14" spans="1:5" ht="15">
      <c r="A14" s="614" t="s">
        <v>40</v>
      </c>
      <c r="B14" s="615">
        <v>48750</v>
      </c>
      <c r="C14" s="615">
        <v>8665136</v>
      </c>
      <c r="D14" s="616">
        <v>119616</v>
      </c>
      <c r="E14" s="617"/>
    </row>
    <row r="15" spans="1:5" ht="15">
      <c r="A15" s="619" t="s">
        <v>283</v>
      </c>
      <c r="B15" s="615"/>
      <c r="C15" s="615">
        <v>199430635</v>
      </c>
      <c r="D15" s="625">
        <v>5916946</v>
      </c>
      <c r="E15" s="617"/>
    </row>
    <row r="16" spans="1:5" ht="15">
      <c r="A16" s="614" t="s">
        <v>260</v>
      </c>
      <c r="B16" s="615"/>
      <c r="C16" s="615"/>
      <c r="D16" s="616">
        <v>288313</v>
      </c>
      <c r="E16" s="617"/>
    </row>
    <row r="17" spans="1:5" ht="15">
      <c r="A17" s="626" t="s">
        <v>467</v>
      </c>
      <c r="B17" s="615"/>
      <c r="C17" s="615"/>
      <c r="D17" s="616"/>
      <c r="E17" s="617"/>
    </row>
    <row r="18" spans="1:5" ht="15">
      <c r="A18" s="622" t="s">
        <v>468</v>
      </c>
      <c r="B18" s="623"/>
      <c r="C18" s="623"/>
      <c r="D18" s="624"/>
      <c r="E18" s="617"/>
    </row>
    <row r="19" spans="1:5" ht="15">
      <c r="A19" s="614" t="s">
        <v>38</v>
      </c>
      <c r="B19" s="615"/>
      <c r="C19" s="615">
        <v>38344947</v>
      </c>
      <c r="D19" s="616"/>
      <c r="E19" s="617">
        <v>27840865</v>
      </c>
    </row>
    <row r="20" spans="1:5" ht="15">
      <c r="A20" s="614" t="s">
        <v>123</v>
      </c>
      <c r="B20" s="615"/>
      <c r="C20" s="615">
        <v>31258934</v>
      </c>
      <c r="D20" s="616">
        <v>488233</v>
      </c>
      <c r="E20" s="617">
        <v>17044662</v>
      </c>
    </row>
    <row r="21" spans="1:5" ht="15">
      <c r="A21" s="614" t="s">
        <v>40</v>
      </c>
      <c r="B21" s="615"/>
      <c r="C21" s="615">
        <v>3545603</v>
      </c>
      <c r="D21" s="616">
        <v>1044742</v>
      </c>
      <c r="E21" s="617">
        <v>2314290</v>
      </c>
    </row>
    <row r="22" spans="1:5" ht="15">
      <c r="A22" s="619" t="s">
        <v>283</v>
      </c>
      <c r="B22" s="615">
        <v>8238846</v>
      </c>
      <c r="C22" s="615">
        <v>549157776</v>
      </c>
      <c r="D22" s="616">
        <v>257705398</v>
      </c>
      <c r="E22" s="617">
        <v>668195569</v>
      </c>
    </row>
    <row r="23" spans="1:5" ht="15">
      <c r="A23" s="614" t="s">
        <v>260</v>
      </c>
      <c r="B23" s="620"/>
      <c r="C23" s="627">
        <v>64764390</v>
      </c>
      <c r="D23" s="625"/>
      <c r="E23" s="617">
        <v>42702803</v>
      </c>
    </row>
    <row r="24" spans="1:5" ht="15">
      <c r="A24" s="628" t="s">
        <v>469</v>
      </c>
      <c r="B24" s="615"/>
      <c r="C24" s="615"/>
      <c r="D24" s="616"/>
      <c r="E24" s="617"/>
    </row>
    <row r="25" spans="1:5" ht="15">
      <c r="A25" s="619" t="s">
        <v>542</v>
      </c>
      <c r="B25" s="615"/>
      <c r="C25" s="615"/>
      <c r="D25" s="616">
        <v>2758386</v>
      </c>
      <c r="E25" s="617"/>
    </row>
    <row r="26" spans="1:5" ht="15">
      <c r="A26" s="628" t="s">
        <v>470</v>
      </c>
      <c r="B26" s="615"/>
      <c r="C26" s="615"/>
      <c r="D26" s="616"/>
      <c r="E26" s="617"/>
    </row>
    <row r="27" spans="1:5" ht="15">
      <c r="A27" s="628" t="s">
        <v>471</v>
      </c>
      <c r="B27" s="623"/>
      <c r="C27" s="623"/>
      <c r="D27" s="624"/>
      <c r="E27" s="617"/>
    </row>
    <row r="28" spans="1:5" ht="15">
      <c r="A28" s="614" t="s">
        <v>38</v>
      </c>
      <c r="B28" s="615"/>
      <c r="C28" s="615">
        <v>378150</v>
      </c>
      <c r="D28" s="616">
        <v>1303039</v>
      </c>
      <c r="E28" s="617">
        <v>1276475</v>
      </c>
    </row>
    <row r="29" spans="1:5" ht="15">
      <c r="A29" s="614" t="s">
        <v>123</v>
      </c>
      <c r="B29" s="615"/>
      <c r="C29" s="615">
        <v>1220725</v>
      </c>
      <c r="D29" s="616">
        <v>4227779</v>
      </c>
      <c r="E29" s="617">
        <v>3449098</v>
      </c>
    </row>
    <row r="30" spans="1:5" ht="15">
      <c r="A30" s="614" t="s">
        <v>40</v>
      </c>
      <c r="B30" s="615"/>
      <c r="C30" s="615"/>
      <c r="D30" s="616">
        <v>1292484</v>
      </c>
      <c r="E30" s="617">
        <v>972850</v>
      </c>
    </row>
    <row r="31" spans="1:5" ht="15">
      <c r="A31" s="619" t="s">
        <v>283</v>
      </c>
      <c r="B31" s="615">
        <v>5596980</v>
      </c>
      <c r="C31" s="615">
        <v>53947221</v>
      </c>
      <c r="D31" s="616">
        <v>103172388</v>
      </c>
      <c r="E31" s="617">
        <v>95128631</v>
      </c>
    </row>
    <row r="32" spans="1:5" ht="15">
      <c r="A32" s="614" t="s">
        <v>260</v>
      </c>
      <c r="B32" s="615"/>
      <c r="C32" s="615">
        <v>324954</v>
      </c>
      <c r="D32" s="616"/>
      <c r="E32" s="617">
        <v>230462</v>
      </c>
    </row>
    <row r="33" spans="1:5" ht="15">
      <c r="A33" s="628" t="s">
        <v>472</v>
      </c>
      <c r="B33" s="623"/>
      <c r="C33" s="623"/>
      <c r="D33" s="624"/>
      <c r="E33" s="617"/>
    </row>
    <row r="34" spans="1:5" ht="15">
      <c r="A34" s="614" t="s">
        <v>38</v>
      </c>
      <c r="B34" s="615"/>
      <c r="C34" s="615">
        <v>2830542</v>
      </c>
      <c r="D34" s="616">
        <v>4524071</v>
      </c>
      <c r="E34" s="617"/>
    </row>
    <row r="35" spans="1:5" ht="15">
      <c r="A35" s="614" t="s">
        <v>123</v>
      </c>
      <c r="B35" s="615"/>
      <c r="C35" s="615">
        <v>2113703</v>
      </c>
      <c r="D35" s="616">
        <v>677585</v>
      </c>
      <c r="E35" s="617"/>
    </row>
    <row r="36" spans="1:5" ht="15">
      <c r="A36" s="614" t="s">
        <v>40</v>
      </c>
      <c r="B36" s="615">
        <v>11750</v>
      </c>
      <c r="C36" s="615">
        <v>21230430</v>
      </c>
      <c r="D36" s="616">
        <v>2120956</v>
      </c>
      <c r="E36" s="617"/>
    </row>
    <row r="37" spans="1:5" ht="15">
      <c r="A37" s="619" t="s">
        <v>283</v>
      </c>
      <c r="B37" s="615"/>
      <c r="C37" s="615">
        <v>55694555</v>
      </c>
      <c r="D37" s="616">
        <v>75574117</v>
      </c>
      <c r="E37" s="617"/>
    </row>
    <row r="38" spans="1:5" ht="15">
      <c r="A38" s="614" t="s">
        <v>260</v>
      </c>
      <c r="B38" s="615"/>
      <c r="C38" s="615"/>
      <c r="D38" s="616">
        <v>6012400</v>
      </c>
      <c r="E38" s="617"/>
    </row>
    <row r="39" spans="1:5" ht="15">
      <c r="A39" s="629" t="s">
        <v>473</v>
      </c>
      <c r="B39" s="623"/>
      <c r="C39" s="623"/>
      <c r="D39" s="624"/>
      <c r="E39" s="617"/>
    </row>
    <row r="40" spans="1:5" ht="15">
      <c r="A40" s="614" t="s">
        <v>38</v>
      </c>
      <c r="B40" s="615"/>
      <c r="C40" s="615"/>
      <c r="D40" s="616"/>
      <c r="E40" s="617"/>
    </row>
    <row r="41" spans="1:5" ht="15">
      <c r="A41" s="614" t="s">
        <v>123</v>
      </c>
      <c r="B41" s="615"/>
      <c r="C41" s="615"/>
      <c r="D41" s="616"/>
      <c r="E41" s="617"/>
    </row>
    <row r="42" spans="1:5" ht="15">
      <c r="A42" s="614" t="s">
        <v>40</v>
      </c>
      <c r="B42" s="615"/>
      <c r="C42" s="615"/>
      <c r="D42" s="616"/>
      <c r="E42" s="617"/>
    </row>
    <row r="43" spans="1:5" ht="15">
      <c r="A43" s="619" t="s">
        <v>283</v>
      </c>
      <c r="B43" s="615"/>
      <c r="C43" s="615"/>
      <c r="D43" s="616">
        <v>11598740</v>
      </c>
      <c r="E43" s="617">
        <v>7331228</v>
      </c>
    </row>
    <row r="44" spans="1:5" ht="15">
      <c r="A44" s="614" t="s">
        <v>260</v>
      </c>
      <c r="B44" s="615"/>
      <c r="C44" s="615"/>
      <c r="D44" s="616"/>
      <c r="E44" s="617"/>
    </row>
    <row r="45" spans="1:5" ht="15">
      <c r="A45" s="628" t="s">
        <v>474</v>
      </c>
      <c r="B45" s="623"/>
      <c r="C45" s="623"/>
      <c r="D45" s="624"/>
      <c r="E45" s="617"/>
    </row>
    <row r="46" spans="1:5" ht="15">
      <c r="A46" s="614" t="s">
        <v>38</v>
      </c>
      <c r="B46" s="615"/>
      <c r="C46" s="615">
        <v>12379524</v>
      </c>
      <c r="D46" s="616"/>
      <c r="E46" s="617"/>
    </row>
    <row r="47" spans="1:5" ht="15">
      <c r="A47" s="614" t="s">
        <v>123</v>
      </c>
      <c r="B47" s="615"/>
      <c r="C47" s="615"/>
      <c r="D47" s="616"/>
      <c r="E47" s="617"/>
    </row>
    <row r="48" spans="1:5" ht="15">
      <c r="A48" s="614" t="s">
        <v>40</v>
      </c>
      <c r="B48" s="615"/>
      <c r="C48" s="615"/>
      <c r="D48" s="616"/>
      <c r="E48" s="617"/>
    </row>
    <row r="49" spans="1:5" ht="15">
      <c r="A49" s="619" t="s">
        <v>283</v>
      </c>
      <c r="B49" s="615"/>
      <c r="C49" s="615"/>
      <c r="D49" s="616">
        <v>1684463</v>
      </c>
      <c r="E49" s="617"/>
    </row>
    <row r="50" spans="1:5" ht="15">
      <c r="A50" s="614" t="s">
        <v>260</v>
      </c>
      <c r="B50" s="615"/>
      <c r="C50" s="615">
        <v>2425894</v>
      </c>
      <c r="D50" s="616">
        <v>4995000</v>
      </c>
      <c r="E50" s="617"/>
    </row>
    <row r="51" spans="1:5" ht="15">
      <c r="A51" s="622" t="s">
        <v>475</v>
      </c>
      <c r="B51" s="615"/>
      <c r="C51" s="615"/>
      <c r="D51" s="616"/>
      <c r="E51" s="617"/>
    </row>
    <row r="52" spans="1:5" ht="15">
      <c r="A52" s="628" t="s">
        <v>476</v>
      </c>
      <c r="B52" s="615"/>
      <c r="C52" s="615"/>
      <c r="D52" s="616"/>
      <c r="E52" s="617"/>
    </row>
    <row r="53" spans="1:5" ht="15">
      <c r="A53" s="628" t="s">
        <v>477</v>
      </c>
      <c r="B53" s="623"/>
      <c r="C53" s="623"/>
      <c r="D53" s="624"/>
      <c r="E53" s="617"/>
    </row>
    <row r="54" spans="1:5" ht="15">
      <c r="A54" s="614" t="s">
        <v>283</v>
      </c>
      <c r="B54" s="615">
        <v>4892300</v>
      </c>
      <c r="C54" s="615"/>
      <c r="D54" s="616">
        <v>1322835</v>
      </c>
      <c r="E54" s="617">
        <v>6215135</v>
      </c>
    </row>
    <row r="55" spans="1:5" ht="15">
      <c r="A55" s="614" t="s">
        <v>38</v>
      </c>
      <c r="B55" s="615"/>
      <c r="C55" s="615">
        <v>1245000</v>
      </c>
      <c r="D55" s="616"/>
      <c r="E55" s="617">
        <v>1245000</v>
      </c>
    </row>
    <row r="56" spans="1:5" ht="15">
      <c r="A56" s="628" t="s">
        <v>478</v>
      </c>
      <c r="B56" s="623"/>
      <c r="C56" s="623"/>
      <c r="D56" s="624"/>
      <c r="E56" s="617"/>
    </row>
    <row r="57" spans="1:5" ht="15">
      <c r="A57" s="614" t="s">
        <v>283</v>
      </c>
      <c r="B57" s="615">
        <v>2566553</v>
      </c>
      <c r="C57" s="615">
        <v>28146823</v>
      </c>
      <c r="D57" s="616">
        <v>2217324</v>
      </c>
      <c r="E57" s="617">
        <v>32930700</v>
      </c>
    </row>
    <row r="58" spans="1:5" ht="15">
      <c r="A58" s="614" t="s">
        <v>260</v>
      </c>
      <c r="B58" s="615"/>
      <c r="C58" s="615"/>
      <c r="D58" s="616"/>
      <c r="E58" s="617"/>
    </row>
    <row r="59" spans="1:5" ht="15">
      <c r="A59" s="628" t="s">
        <v>479</v>
      </c>
      <c r="B59" s="615"/>
      <c r="C59" s="615"/>
      <c r="D59" s="616"/>
      <c r="E59" s="617"/>
    </row>
    <row r="60" spans="1:5" ht="15">
      <c r="A60" s="628" t="s">
        <v>480</v>
      </c>
      <c r="B60" s="615"/>
      <c r="C60" s="615"/>
      <c r="D60" s="616"/>
      <c r="E60" s="617"/>
    </row>
    <row r="61" spans="1:5" ht="15">
      <c r="A61" s="628" t="s">
        <v>481</v>
      </c>
      <c r="B61" s="615"/>
      <c r="C61" s="615"/>
      <c r="D61" s="616"/>
      <c r="E61" s="617">
        <v>7465000</v>
      </c>
    </row>
    <row r="62" spans="1:5" ht="15">
      <c r="A62" s="628" t="s">
        <v>482</v>
      </c>
      <c r="B62" s="615"/>
      <c r="C62" s="615"/>
      <c r="D62" s="616"/>
      <c r="E62" s="617"/>
    </row>
    <row r="63" spans="1:5" ht="15">
      <c r="A63" s="629" t="s">
        <v>483</v>
      </c>
      <c r="B63" s="615"/>
      <c r="C63" s="615"/>
      <c r="D63" s="616"/>
      <c r="E63" s="617"/>
    </row>
    <row r="64" spans="1:5" ht="15">
      <c r="A64" s="628" t="s">
        <v>484</v>
      </c>
      <c r="B64" s="623"/>
      <c r="C64" s="623"/>
      <c r="D64" s="624"/>
      <c r="E64" s="617"/>
    </row>
    <row r="65" spans="1:5" ht="15">
      <c r="A65" s="614" t="s">
        <v>283</v>
      </c>
      <c r="B65" s="615">
        <v>1935348130</v>
      </c>
      <c r="C65" s="615">
        <v>3402391923</v>
      </c>
      <c r="D65" s="616">
        <v>201351648</v>
      </c>
      <c r="E65" s="617">
        <v>4048295015</v>
      </c>
    </row>
    <row r="66" spans="1:5" ht="15">
      <c r="A66" s="614" t="s">
        <v>260</v>
      </c>
      <c r="B66" s="615"/>
      <c r="C66" s="615">
        <v>1938565</v>
      </c>
      <c r="D66" s="616"/>
      <c r="E66" s="617"/>
    </row>
    <row r="67" spans="1:5" ht="15">
      <c r="A67" s="628" t="s">
        <v>485</v>
      </c>
      <c r="B67" s="615"/>
      <c r="C67" s="615"/>
      <c r="D67" s="616"/>
      <c r="E67" s="617"/>
    </row>
    <row r="68" spans="1:5" ht="15">
      <c r="A68" s="628" t="s">
        <v>543</v>
      </c>
      <c r="B68" s="615"/>
      <c r="C68" s="615"/>
      <c r="D68" s="616">
        <v>110160621</v>
      </c>
      <c r="E68" s="617">
        <v>99198283</v>
      </c>
    </row>
    <row r="69" spans="1:5" ht="15">
      <c r="A69" s="628" t="s">
        <v>486</v>
      </c>
      <c r="B69" s="615"/>
      <c r="C69" s="615"/>
      <c r="D69" s="616"/>
      <c r="E69" s="617"/>
    </row>
    <row r="70" spans="1:5" ht="15">
      <c r="A70" s="630" t="s">
        <v>487</v>
      </c>
      <c r="B70" s="666"/>
      <c r="C70" s="666"/>
      <c r="D70" s="667"/>
      <c r="E70" s="617"/>
    </row>
    <row r="71" spans="1:5" ht="15">
      <c r="A71" s="614" t="s">
        <v>38</v>
      </c>
      <c r="B71" s="666"/>
      <c r="C71" s="666"/>
      <c r="D71" s="667"/>
      <c r="E71" s="617">
        <v>2244752</v>
      </c>
    </row>
    <row r="72" spans="1:5" ht="15">
      <c r="A72" s="619" t="s">
        <v>488</v>
      </c>
      <c r="B72" s="666"/>
      <c r="C72" s="666"/>
      <c r="D72" s="667"/>
      <c r="E72" s="617">
        <v>115000</v>
      </c>
    </row>
    <row r="73" spans="1:5" ht="15">
      <c r="A73" s="631" t="s">
        <v>260</v>
      </c>
      <c r="B73" s="666"/>
      <c r="C73" s="666"/>
      <c r="D73" s="667"/>
      <c r="E73" s="617"/>
    </row>
    <row r="74" spans="1:5" ht="15">
      <c r="A74" s="631" t="s">
        <v>40</v>
      </c>
      <c r="B74" s="666"/>
      <c r="C74" s="666"/>
      <c r="D74" s="667"/>
      <c r="E74" s="617">
        <v>295808</v>
      </c>
    </row>
    <row r="75" spans="1:5" ht="15">
      <c r="A75" s="631" t="s">
        <v>123</v>
      </c>
      <c r="B75" s="666"/>
      <c r="C75" s="666"/>
      <c r="D75" s="667"/>
      <c r="E75" s="617">
        <v>46062</v>
      </c>
    </row>
    <row r="76" spans="1:5" ht="15">
      <c r="A76" s="632" t="s">
        <v>489</v>
      </c>
      <c r="B76" s="666"/>
      <c r="C76" s="666"/>
      <c r="D76" s="667"/>
      <c r="E76" s="617"/>
    </row>
    <row r="77" spans="1:5" ht="15">
      <c r="A77" s="633" t="s">
        <v>490</v>
      </c>
      <c r="B77" s="666"/>
      <c r="C77" s="666"/>
      <c r="D77" s="667"/>
      <c r="E77" s="617"/>
    </row>
    <row r="78" spans="1:5" ht="15">
      <c r="A78" s="619" t="s">
        <v>488</v>
      </c>
      <c r="B78" s="666"/>
      <c r="C78" s="666"/>
      <c r="D78" s="667"/>
      <c r="E78" s="617">
        <v>28655232</v>
      </c>
    </row>
    <row r="79" spans="1:5" ht="15">
      <c r="A79" s="614" t="s">
        <v>38</v>
      </c>
      <c r="B79" s="666"/>
      <c r="C79" s="666"/>
      <c r="D79" s="667"/>
      <c r="E79" s="618">
        <v>2351683</v>
      </c>
    </row>
    <row r="80" spans="1:5" ht="15">
      <c r="A80" s="614" t="s">
        <v>123</v>
      </c>
      <c r="B80" s="666"/>
      <c r="C80" s="666"/>
      <c r="D80" s="667"/>
      <c r="E80" s="618"/>
    </row>
    <row r="81" spans="1:5" ht="15">
      <c r="A81" s="614" t="s">
        <v>40</v>
      </c>
      <c r="B81" s="666"/>
      <c r="C81" s="666"/>
      <c r="D81" s="667"/>
      <c r="E81" s="618">
        <v>175000</v>
      </c>
    </row>
    <row r="82" spans="1:5" ht="15">
      <c r="A82" s="614" t="s">
        <v>260</v>
      </c>
      <c r="B82" s="666"/>
      <c r="C82" s="666"/>
      <c r="D82" s="667"/>
      <c r="E82" s="618">
        <v>736784</v>
      </c>
    </row>
    <row r="83" spans="1:5" ht="15">
      <c r="A83" s="630" t="s">
        <v>491</v>
      </c>
      <c r="B83" s="666"/>
      <c r="C83" s="666"/>
      <c r="D83" s="667"/>
      <c r="E83" s="618"/>
    </row>
    <row r="84" spans="1:5" ht="15">
      <c r="A84" s="631" t="s">
        <v>260</v>
      </c>
      <c r="B84" s="666"/>
      <c r="C84" s="666"/>
      <c r="D84" s="667"/>
      <c r="E84" s="618"/>
    </row>
    <row r="85" spans="1:5" ht="15">
      <c r="A85" s="634" t="s">
        <v>492</v>
      </c>
      <c r="B85" s="668"/>
      <c r="C85" s="666"/>
      <c r="D85" s="667"/>
      <c r="E85" s="618"/>
    </row>
    <row r="86" spans="1:5" ht="15">
      <c r="A86" s="634" t="s">
        <v>493</v>
      </c>
      <c r="B86" s="668"/>
      <c r="C86" s="666"/>
      <c r="D86" s="667"/>
      <c r="E86" s="618"/>
    </row>
    <row r="87" spans="1:5" ht="15">
      <c r="A87" s="614" t="s">
        <v>38</v>
      </c>
      <c r="B87" s="668"/>
      <c r="C87" s="666"/>
      <c r="D87" s="667"/>
      <c r="E87" s="618">
        <v>83450</v>
      </c>
    </row>
    <row r="88" spans="1:5" ht="15">
      <c r="A88" s="614" t="s">
        <v>123</v>
      </c>
      <c r="B88" s="668"/>
      <c r="C88" s="666"/>
      <c r="D88" s="667"/>
      <c r="E88" s="618">
        <v>14090</v>
      </c>
    </row>
    <row r="89" spans="1:5" ht="15">
      <c r="A89" s="614" t="s">
        <v>40</v>
      </c>
      <c r="B89" s="668"/>
      <c r="C89" s="666"/>
      <c r="D89" s="667"/>
      <c r="E89" s="618">
        <v>235375</v>
      </c>
    </row>
    <row r="90" spans="1:5" ht="15">
      <c r="A90" s="619" t="s">
        <v>283</v>
      </c>
      <c r="B90" s="668"/>
      <c r="C90" s="666"/>
      <c r="D90" s="667"/>
      <c r="E90" s="618">
        <v>279840</v>
      </c>
    </row>
    <row r="91" spans="1:5" ht="15">
      <c r="A91" s="635" t="s">
        <v>260</v>
      </c>
      <c r="B91" s="668"/>
      <c r="C91" s="666"/>
      <c r="D91" s="667"/>
      <c r="E91" s="618">
        <v>41330</v>
      </c>
    </row>
    <row r="92" spans="1:5" ht="15">
      <c r="A92" s="628" t="s">
        <v>494</v>
      </c>
      <c r="B92" s="668"/>
      <c r="C92" s="666"/>
      <c r="D92" s="667"/>
      <c r="E92" s="618"/>
    </row>
    <row r="93" spans="1:5" ht="15">
      <c r="A93" s="619" t="s">
        <v>283</v>
      </c>
      <c r="B93" s="668"/>
      <c r="C93" s="666"/>
      <c r="D93" s="667"/>
      <c r="E93" s="618">
        <v>1485535606</v>
      </c>
    </row>
    <row r="94" spans="1:5" ht="15">
      <c r="A94" s="614" t="s">
        <v>38</v>
      </c>
      <c r="B94" s="668"/>
      <c r="C94" s="666"/>
      <c r="D94" s="669"/>
      <c r="E94" s="618">
        <v>12636191</v>
      </c>
    </row>
    <row r="95" spans="1:5" ht="15">
      <c r="A95" s="614" t="s">
        <v>123</v>
      </c>
      <c r="B95" s="668"/>
      <c r="C95" s="666"/>
      <c r="D95" s="669"/>
      <c r="E95" s="618">
        <v>4065085</v>
      </c>
    </row>
    <row r="96" spans="1:5" ht="15">
      <c r="A96" s="614" t="s">
        <v>40</v>
      </c>
      <c r="B96" s="668"/>
      <c r="C96" s="666"/>
      <c r="D96" s="669"/>
      <c r="E96" s="618">
        <v>21440797</v>
      </c>
    </row>
    <row r="97" spans="1:5" ht="15">
      <c r="A97" s="614" t="s">
        <v>260</v>
      </c>
      <c r="B97" s="668"/>
      <c r="C97" s="666"/>
      <c r="D97" s="669"/>
      <c r="E97" s="618">
        <v>3737240</v>
      </c>
    </row>
    <row r="98" spans="1:5" ht="15">
      <c r="A98" s="628" t="s">
        <v>495</v>
      </c>
      <c r="B98" s="668"/>
      <c r="C98" s="666"/>
      <c r="D98" s="669"/>
      <c r="E98" s="618"/>
    </row>
    <row r="99" spans="1:5" ht="15">
      <c r="A99" s="614" t="s">
        <v>123</v>
      </c>
      <c r="B99" s="668"/>
      <c r="C99" s="666"/>
      <c r="D99" s="670"/>
      <c r="E99" s="618">
        <v>102581</v>
      </c>
    </row>
    <row r="100" spans="1:5" ht="15">
      <c r="A100" s="614" t="s">
        <v>40</v>
      </c>
      <c r="B100" s="668"/>
      <c r="C100" s="666"/>
      <c r="D100" s="670"/>
      <c r="E100" s="618">
        <v>147981</v>
      </c>
    </row>
    <row r="101" spans="1:5" ht="15">
      <c r="A101" s="614" t="s">
        <v>38</v>
      </c>
      <c r="B101" s="668"/>
      <c r="C101" s="666"/>
      <c r="D101" s="670"/>
      <c r="E101" s="618">
        <v>582078</v>
      </c>
    </row>
    <row r="102" spans="1:5" ht="15">
      <c r="A102" s="619" t="s">
        <v>283</v>
      </c>
      <c r="B102" s="668"/>
      <c r="C102" s="666"/>
      <c r="D102" s="669"/>
      <c r="E102" s="618">
        <v>1105409</v>
      </c>
    </row>
    <row r="103" spans="1:5" ht="15">
      <c r="A103" s="614" t="s">
        <v>260</v>
      </c>
      <c r="B103" s="668"/>
      <c r="C103" s="666"/>
      <c r="D103" s="669"/>
      <c r="E103" s="618">
        <v>91655</v>
      </c>
    </row>
    <row r="104" spans="1:5" ht="15">
      <c r="A104" s="628" t="s">
        <v>496</v>
      </c>
      <c r="B104" s="668"/>
      <c r="C104" s="666"/>
      <c r="D104" s="670"/>
      <c r="E104" s="618"/>
    </row>
    <row r="105" spans="1:5" ht="15">
      <c r="A105" s="614" t="s">
        <v>38</v>
      </c>
      <c r="B105" s="668"/>
      <c r="C105" s="666"/>
      <c r="D105" s="669"/>
      <c r="E105" s="618">
        <v>116010</v>
      </c>
    </row>
    <row r="106" spans="1:5" ht="15">
      <c r="A106" s="614" t="s">
        <v>123</v>
      </c>
      <c r="B106" s="668"/>
      <c r="C106" s="666"/>
      <c r="D106" s="669"/>
      <c r="E106" s="618"/>
    </row>
    <row r="107" spans="1:5" ht="15">
      <c r="A107" s="614" t="s">
        <v>40</v>
      </c>
      <c r="B107" s="668"/>
      <c r="C107" s="666"/>
      <c r="D107" s="669"/>
      <c r="E107" s="618">
        <v>147701</v>
      </c>
    </row>
    <row r="108" spans="1:5" ht="15">
      <c r="A108" s="619" t="s">
        <v>283</v>
      </c>
      <c r="B108" s="668"/>
      <c r="C108" s="666"/>
      <c r="D108" s="669"/>
      <c r="E108" s="618"/>
    </row>
    <row r="109" spans="1:6" ht="15.75" thickBot="1">
      <c r="A109" s="636" t="s">
        <v>260</v>
      </c>
      <c r="B109" s="671"/>
      <c r="C109" s="672"/>
      <c r="D109" s="673"/>
      <c r="E109" s="637"/>
      <c r="F109" s="645"/>
    </row>
    <row r="110" spans="1:6" ht="15">
      <c r="A110" s="638" t="s">
        <v>497</v>
      </c>
      <c r="B110" s="674"/>
      <c r="C110" s="675"/>
      <c r="D110" s="676"/>
      <c r="E110" s="639"/>
      <c r="F110" s="645"/>
    </row>
    <row r="111" spans="1:5" ht="15">
      <c r="A111" s="614" t="s">
        <v>38</v>
      </c>
      <c r="B111" s="668"/>
      <c r="C111" s="666"/>
      <c r="D111" s="669"/>
      <c r="E111" s="618">
        <v>35719877</v>
      </c>
    </row>
    <row r="112" spans="1:5" ht="15">
      <c r="A112" s="614" t="s">
        <v>123</v>
      </c>
      <c r="B112" s="668"/>
      <c r="C112" s="666"/>
      <c r="D112" s="669"/>
      <c r="E112" s="618">
        <v>11058446</v>
      </c>
    </row>
    <row r="113" spans="1:5" ht="15">
      <c r="A113" s="614" t="s">
        <v>40</v>
      </c>
      <c r="B113" s="668"/>
      <c r="C113" s="666"/>
      <c r="D113" s="669"/>
      <c r="E113" s="618">
        <v>23953555</v>
      </c>
    </row>
    <row r="114" spans="1:5" ht="15">
      <c r="A114" s="619" t="s">
        <v>283</v>
      </c>
      <c r="B114" s="668"/>
      <c r="C114" s="666"/>
      <c r="D114" s="669"/>
      <c r="E114" s="618">
        <v>4821790047</v>
      </c>
    </row>
    <row r="115" spans="1:5" ht="15">
      <c r="A115" s="640" t="s">
        <v>260</v>
      </c>
      <c r="B115" s="668"/>
      <c r="C115" s="666"/>
      <c r="D115" s="669"/>
      <c r="E115" s="618">
        <v>35069314</v>
      </c>
    </row>
    <row r="116" spans="1:5" ht="15">
      <c r="A116" s="641" t="s">
        <v>498</v>
      </c>
      <c r="B116" s="668"/>
      <c r="C116" s="666"/>
      <c r="D116" s="669"/>
      <c r="E116" s="618"/>
    </row>
    <row r="117" spans="1:5" ht="15">
      <c r="A117" s="614" t="s">
        <v>38</v>
      </c>
      <c r="B117" s="668"/>
      <c r="C117" s="666"/>
      <c r="D117" s="669"/>
      <c r="E117" s="618"/>
    </row>
    <row r="118" spans="1:5" ht="15">
      <c r="A118" s="614" t="s">
        <v>123</v>
      </c>
      <c r="B118" s="668"/>
      <c r="C118" s="666"/>
      <c r="D118" s="669"/>
      <c r="E118" s="618"/>
    </row>
    <row r="119" spans="1:5" ht="15">
      <c r="A119" s="614" t="s">
        <v>40</v>
      </c>
      <c r="B119" s="668"/>
      <c r="C119" s="666"/>
      <c r="D119" s="670"/>
      <c r="E119" s="618"/>
    </row>
    <row r="120" spans="1:5" ht="15">
      <c r="A120" s="640" t="s">
        <v>260</v>
      </c>
      <c r="B120" s="668"/>
      <c r="C120" s="666"/>
      <c r="D120" s="669"/>
      <c r="E120" s="618"/>
    </row>
    <row r="121" spans="1:5" ht="15">
      <c r="A121" s="619" t="s">
        <v>283</v>
      </c>
      <c r="B121" s="668"/>
      <c r="C121" s="666"/>
      <c r="D121" s="669"/>
      <c r="E121" s="618">
        <v>6603627</v>
      </c>
    </row>
    <row r="122" spans="1:5" ht="15">
      <c r="A122" s="641" t="s">
        <v>499</v>
      </c>
      <c r="B122" s="668"/>
      <c r="C122" s="666"/>
      <c r="D122" s="670"/>
      <c r="E122" s="618"/>
    </row>
    <row r="123" spans="1:5" ht="15">
      <c r="A123" s="614" t="s">
        <v>38</v>
      </c>
      <c r="B123" s="668"/>
      <c r="C123" s="666"/>
      <c r="D123" s="669"/>
      <c r="E123" s="618"/>
    </row>
    <row r="124" spans="1:5" ht="15">
      <c r="A124" s="614" t="s">
        <v>123</v>
      </c>
      <c r="B124" s="668"/>
      <c r="C124" s="666"/>
      <c r="D124" s="669"/>
      <c r="E124" s="618"/>
    </row>
    <row r="125" spans="1:5" ht="15">
      <c r="A125" s="614" t="s">
        <v>40</v>
      </c>
      <c r="B125" s="668"/>
      <c r="C125" s="666"/>
      <c r="D125" s="669"/>
      <c r="E125" s="618"/>
    </row>
    <row r="126" spans="1:5" ht="15">
      <c r="A126" s="640" t="s">
        <v>260</v>
      </c>
      <c r="B126" s="668"/>
      <c r="C126" s="666"/>
      <c r="D126" s="669"/>
      <c r="E126" s="618">
        <v>73000</v>
      </c>
    </row>
    <row r="127" spans="1:5" ht="15">
      <c r="A127" s="619" t="s">
        <v>283</v>
      </c>
      <c r="B127" s="668"/>
      <c r="C127" s="666"/>
      <c r="D127" s="669"/>
      <c r="E127" s="618">
        <v>222523723</v>
      </c>
    </row>
    <row r="128" spans="1:5" ht="15">
      <c r="A128" s="641" t="s">
        <v>500</v>
      </c>
      <c r="B128" s="668"/>
      <c r="C128" s="666"/>
      <c r="D128" s="669"/>
      <c r="E128" s="618"/>
    </row>
    <row r="129" spans="1:5" ht="15">
      <c r="A129" s="614" t="s">
        <v>38</v>
      </c>
      <c r="B129" s="668"/>
      <c r="C129" s="666"/>
      <c r="D129" s="669"/>
      <c r="E129" s="618">
        <v>5186</v>
      </c>
    </row>
    <row r="130" spans="1:5" ht="15">
      <c r="A130" s="614" t="s">
        <v>123</v>
      </c>
      <c r="B130" s="668"/>
      <c r="C130" s="666"/>
      <c r="D130" s="669"/>
      <c r="E130" s="618"/>
    </row>
    <row r="131" spans="1:5" ht="15">
      <c r="A131" s="614" t="s">
        <v>40</v>
      </c>
      <c r="B131" s="668"/>
      <c r="C131" s="666"/>
      <c r="D131" s="669"/>
      <c r="E131" s="618"/>
    </row>
    <row r="132" spans="1:5" ht="15">
      <c r="A132" s="640" t="s">
        <v>260</v>
      </c>
      <c r="B132" s="668"/>
      <c r="C132" s="666"/>
      <c r="D132" s="669"/>
      <c r="E132" s="618"/>
    </row>
    <row r="133" spans="1:5" ht="15">
      <c r="A133" s="619" t="s">
        <v>283</v>
      </c>
      <c r="B133" s="668"/>
      <c r="C133" s="666"/>
      <c r="D133" s="669"/>
      <c r="E133" s="618">
        <v>9697709</v>
      </c>
    </row>
    <row r="134" spans="1:5" ht="15">
      <c r="A134" s="641" t="s">
        <v>501</v>
      </c>
      <c r="B134" s="668"/>
      <c r="C134" s="666"/>
      <c r="D134" s="669"/>
      <c r="E134" s="618"/>
    </row>
    <row r="135" spans="1:5" ht="15">
      <c r="A135" s="614" t="s">
        <v>38</v>
      </c>
      <c r="B135" s="668"/>
      <c r="C135" s="666"/>
      <c r="D135" s="669"/>
      <c r="E135" s="618">
        <v>12651441</v>
      </c>
    </row>
    <row r="136" spans="1:5" ht="15">
      <c r="A136" s="614" t="s">
        <v>123</v>
      </c>
      <c r="B136" s="668"/>
      <c r="C136" s="666"/>
      <c r="D136" s="669"/>
      <c r="E136" s="618">
        <v>13663132</v>
      </c>
    </row>
    <row r="137" spans="1:5" ht="15">
      <c r="A137" s="614" t="s">
        <v>40</v>
      </c>
      <c r="B137" s="668"/>
      <c r="C137" s="666"/>
      <c r="D137" s="669"/>
      <c r="E137" s="618">
        <v>2049970</v>
      </c>
    </row>
    <row r="138" spans="1:5" ht="15">
      <c r="A138" s="640" t="s">
        <v>260</v>
      </c>
      <c r="B138" s="668"/>
      <c r="C138" s="666"/>
      <c r="D138" s="669"/>
      <c r="E138" s="618">
        <v>12397960</v>
      </c>
    </row>
    <row r="139" spans="1:5" ht="15.75" thickBot="1">
      <c r="A139" s="642" t="s">
        <v>283</v>
      </c>
      <c r="B139" s="677"/>
      <c r="C139" s="678"/>
      <c r="D139" s="679"/>
      <c r="E139" s="643">
        <v>1421898570</v>
      </c>
    </row>
    <row r="140" ht="15.75" thickTop="1"/>
  </sheetData>
  <sheetProtection/>
  <mergeCells count="3">
    <mergeCell ref="A2:E2"/>
    <mergeCell ref="E3:E4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47"/>
  <sheetViews>
    <sheetView workbookViewId="0" topLeftCell="A25">
      <selection activeCell="G47" sqref="G47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263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341</v>
      </c>
      <c r="F3" s="44"/>
      <c r="G3" s="45"/>
      <c r="H3" s="45"/>
    </row>
    <row r="4" spans="1:8" ht="39" thickBot="1">
      <c r="A4" s="110" t="s">
        <v>142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928828000</v>
      </c>
      <c r="F5" s="73">
        <f>F6+F13+F14+F21</f>
        <v>1117549123</v>
      </c>
      <c r="G5" s="317">
        <f>G6+G13+G14+G21</f>
        <v>1117549123</v>
      </c>
      <c r="H5" s="126">
        <f>IF(F5=0,"",G5/F5*100)</f>
        <v>100</v>
      </c>
    </row>
    <row r="6" spans="1:8" ht="24" customHeight="1" thickBot="1">
      <c r="A6" s="32"/>
      <c r="B6" s="33" t="s">
        <v>9</v>
      </c>
      <c r="C6" s="40"/>
      <c r="D6" s="22" t="s">
        <v>175</v>
      </c>
      <c r="E6" s="334">
        <f>SUM(E7:E12)</f>
        <v>246700000</v>
      </c>
      <c r="F6" s="334">
        <f>SUM(F7:F12)</f>
        <v>239185907</v>
      </c>
      <c r="G6" s="335">
        <f>SUM(G7:G12)</f>
        <v>239185907</v>
      </c>
      <c r="H6" s="75">
        <f aca="true" t="shared" si="0" ref="H6:H47">IF(F6=0,"",G6/F6*100)</f>
        <v>100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1" customFormat="1" ht="24" customHeight="1" thickBot="1">
      <c r="A8" s="408"/>
      <c r="B8" s="409"/>
      <c r="C8" s="410">
        <v>2</v>
      </c>
      <c r="D8" s="26" t="s">
        <v>154</v>
      </c>
      <c r="E8" s="412"/>
      <c r="F8" s="413"/>
      <c r="G8" s="414"/>
      <c r="H8" s="75">
        <f t="shared" si="0"/>
      </c>
    </row>
    <row r="9" spans="1:8" ht="24" customHeight="1" thickBot="1">
      <c r="A9" s="32"/>
      <c r="B9" s="33"/>
      <c r="C9" s="40">
        <v>3</v>
      </c>
      <c r="D9" s="26" t="s">
        <v>282</v>
      </c>
      <c r="E9" s="5">
        <v>22000000</v>
      </c>
      <c r="F9" s="1">
        <v>23299471</v>
      </c>
      <c r="G9" s="46">
        <v>23299471</v>
      </c>
      <c r="H9" s="75">
        <f t="shared" si="0"/>
        <v>100</v>
      </c>
    </row>
    <row r="10" spans="1:8" ht="24" customHeight="1" thickBot="1">
      <c r="A10" s="32"/>
      <c r="B10" s="33"/>
      <c r="C10" s="40">
        <v>4</v>
      </c>
      <c r="D10" s="26" t="s">
        <v>380</v>
      </c>
      <c r="E10" s="5">
        <v>223200000</v>
      </c>
      <c r="F10" s="1">
        <v>211455796</v>
      </c>
      <c r="G10" s="46">
        <v>211455796</v>
      </c>
      <c r="H10" s="75">
        <f t="shared" si="0"/>
        <v>100</v>
      </c>
    </row>
    <row r="11" spans="1:8" ht="24" customHeight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381</v>
      </c>
      <c r="E12" s="5">
        <v>1500000</v>
      </c>
      <c r="F12" s="1">
        <v>4430640</v>
      </c>
      <c r="G12" s="46">
        <v>4430640</v>
      </c>
      <c r="H12" s="75">
        <f t="shared" si="0"/>
        <v>100</v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5">
        <v>37214000</v>
      </c>
      <c r="F13" s="326">
        <v>47201839</v>
      </c>
      <c r="G13" s="573">
        <v>47201839</v>
      </c>
      <c r="H13" s="126">
        <f t="shared" si="0"/>
        <v>100</v>
      </c>
    </row>
    <row r="14" spans="1:8" ht="24" customHeight="1" thickBot="1">
      <c r="A14" s="23"/>
      <c r="B14" s="24" t="s">
        <v>12</v>
      </c>
      <c r="C14" s="27"/>
      <c r="D14" s="26" t="s">
        <v>174</v>
      </c>
      <c r="E14" s="115">
        <f>SUM(E15:E18)+E20</f>
        <v>643114000</v>
      </c>
      <c r="F14" s="323">
        <f>SUM(F15:F18)+F20</f>
        <v>830368562</v>
      </c>
      <c r="G14" s="571">
        <f>SUM(G15:G18)+G20</f>
        <v>830368562</v>
      </c>
      <c r="H14" s="126">
        <f t="shared" si="0"/>
        <v>100</v>
      </c>
    </row>
    <row r="15" spans="1:8" s="411" customFormat="1" ht="24" customHeight="1" thickBot="1">
      <c r="A15" s="453"/>
      <c r="B15" s="454"/>
      <c r="C15" s="455" t="s">
        <v>9</v>
      </c>
      <c r="D15" s="456" t="s">
        <v>20</v>
      </c>
      <c r="E15" s="462"/>
      <c r="F15" s="463">
        <v>188027805</v>
      </c>
      <c r="G15" s="574">
        <v>188027805</v>
      </c>
      <c r="H15" s="457">
        <f t="shared" si="0"/>
        <v>100</v>
      </c>
    </row>
    <row r="16" spans="1:8" s="411" customFormat="1" ht="24" customHeight="1" thickBot="1">
      <c r="A16" s="453"/>
      <c r="B16" s="454"/>
      <c r="C16" s="455" t="s">
        <v>11</v>
      </c>
      <c r="D16" s="456" t="s">
        <v>95</v>
      </c>
      <c r="E16" s="462">
        <v>29500000</v>
      </c>
      <c r="F16" s="463">
        <v>33133400</v>
      </c>
      <c r="G16" s="574">
        <v>33133400</v>
      </c>
      <c r="H16" s="457">
        <f t="shared" si="0"/>
        <v>100</v>
      </c>
    </row>
    <row r="17" spans="1:8" s="411" customFormat="1" ht="24" customHeight="1" thickBot="1">
      <c r="A17" s="453"/>
      <c r="B17" s="454"/>
      <c r="C17" s="455" t="s">
        <v>12</v>
      </c>
      <c r="D17" s="26" t="s">
        <v>185</v>
      </c>
      <c r="E17" s="462">
        <v>129533000</v>
      </c>
      <c r="F17" s="463">
        <v>122053584</v>
      </c>
      <c r="G17" s="574">
        <v>122053584</v>
      </c>
      <c r="H17" s="457">
        <f t="shared" si="0"/>
        <v>100</v>
      </c>
    </row>
    <row r="18" spans="1:8" s="411" customFormat="1" ht="24" customHeight="1" thickBot="1">
      <c r="A18" s="470"/>
      <c r="B18" s="471"/>
      <c r="C18" s="472" t="s">
        <v>14</v>
      </c>
      <c r="D18" s="331" t="s">
        <v>274</v>
      </c>
      <c r="E18" s="473">
        <v>484081000</v>
      </c>
      <c r="F18" s="474">
        <v>486505188</v>
      </c>
      <c r="G18" s="575">
        <v>486505188</v>
      </c>
      <c r="H18" s="457">
        <f t="shared" si="0"/>
        <v>100</v>
      </c>
    </row>
    <row r="19" spans="1:8" s="419" customFormat="1" ht="24" customHeight="1" thickBot="1">
      <c r="A19" s="446"/>
      <c r="B19" s="447"/>
      <c r="C19" s="422"/>
      <c r="D19" s="448" t="s">
        <v>145</v>
      </c>
      <c r="E19" s="416">
        <v>45660000</v>
      </c>
      <c r="F19" s="449"/>
      <c r="G19" s="576"/>
      <c r="H19" s="552">
        <f>IF(F19=0,"",G19/F19*100)</f>
      </c>
    </row>
    <row r="20" spans="1:8" ht="24" customHeight="1" thickBot="1">
      <c r="A20" s="32"/>
      <c r="B20" s="33"/>
      <c r="C20" s="34" t="s">
        <v>15</v>
      </c>
      <c r="D20" s="331" t="s">
        <v>279</v>
      </c>
      <c r="E20" s="5"/>
      <c r="F20" s="1">
        <v>648585</v>
      </c>
      <c r="G20" s="577">
        <v>648585</v>
      </c>
      <c r="H20" s="126">
        <f t="shared" si="0"/>
        <v>100</v>
      </c>
    </row>
    <row r="21" spans="1:8" ht="24" customHeight="1" thickBot="1">
      <c r="A21" s="32"/>
      <c r="B21" s="33" t="s">
        <v>14</v>
      </c>
      <c r="C21" s="34"/>
      <c r="D21" s="331" t="s">
        <v>177</v>
      </c>
      <c r="E21" s="328">
        <v>1800000</v>
      </c>
      <c r="F21" s="329">
        <v>792815</v>
      </c>
      <c r="G21" s="578">
        <v>792815</v>
      </c>
      <c r="H21" s="126">
        <f t="shared" si="0"/>
        <v>100</v>
      </c>
    </row>
    <row r="22" spans="1:8" ht="24" customHeight="1" thickBot="1">
      <c r="A22" s="18" t="s">
        <v>11</v>
      </c>
      <c r="B22" s="19"/>
      <c r="C22" s="20"/>
      <c r="D22" s="21" t="s">
        <v>156</v>
      </c>
      <c r="E22" s="76">
        <f>SUM(E23:E26)</f>
        <v>14567000</v>
      </c>
      <c r="F22" s="572">
        <f>SUM(F23:F26)</f>
        <v>1249949795</v>
      </c>
      <c r="G22" s="572">
        <f>SUM(G23:G26)</f>
        <v>1249949795</v>
      </c>
      <c r="H22" s="126">
        <f t="shared" si="0"/>
        <v>100</v>
      </c>
    </row>
    <row r="23" spans="1:8" ht="24" customHeight="1" thickBot="1">
      <c r="A23" s="32"/>
      <c r="B23" s="33" t="s">
        <v>9</v>
      </c>
      <c r="C23" s="34"/>
      <c r="D23" s="22" t="s">
        <v>178</v>
      </c>
      <c r="E23" s="6">
        <v>10000000</v>
      </c>
      <c r="F23" s="2">
        <v>5268504</v>
      </c>
      <c r="G23" s="59">
        <v>5268504</v>
      </c>
      <c r="H23" s="126">
        <f t="shared" si="0"/>
        <v>100</v>
      </c>
    </row>
    <row r="24" spans="1:8" ht="24" customHeight="1" thickBot="1">
      <c r="A24" s="23"/>
      <c r="B24" s="24" t="s">
        <v>11</v>
      </c>
      <c r="C24" s="27"/>
      <c r="D24" s="26" t="s">
        <v>179</v>
      </c>
      <c r="E24" s="6"/>
      <c r="F24" s="2"/>
      <c r="G24" s="59"/>
      <c r="H24" s="126">
        <f t="shared" si="0"/>
      </c>
    </row>
    <row r="25" spans="1:8" ht="24" customHeight="1" thickBot="1">
      <c r="A25" s="35"/>
      <c r="B25" s="36" t="s">
        <v>12</v>
      </c>
      <c r="C25" s="37"/>
      <c r="D25" s="26" t="s">
        <v>180</v>
      </c>
      <c r="E25" s="6"/>
      <c r="F25" s="2"/>
      <c r="G25" s="59"/>
      <c r="H25" s="126">
        <f t="shared" si="0"/>
      </c>
    </row>
    <row r="26" spans="1:8" ht="24" customHeight="1" thickBot="1">
      <c r="A26" s="35"/>
      <c r="B26" s="36" t="s">
        <v>14</v>
      </c>
      <c r="C26" s="37"/>
      <c r="D26" s="26" t="s">
        <v>143</v>
      </c>
      <c r="E26" s="115">
        <f>SUM(E27:E29)</f>
        <v>4567000</v>
      </c>
      <c r="F26" s="323">
        <f>SUM(F27:F29)</f>
        <v>1244681291</v>
      </c>
      <c r="G26" s="571">
        <f>SUM(G27:G29)</f>
        <v>1244681291</v>
      </c>
      <c r="H26" s="126">
        <f t="shared" si="0"/>
        <v>100</v>
      </c>
    </row>
    <row r="27" spans="1:8" ht="24" customHeight="1" thickBot="1">
      <c r="A27" s="24"/>
      <c r="B27" s="24"/>
      <c r="C27" s="37" t="s">
        <v>9</v>
      </c>
      <c r="D27" s="26" t="s">
        <v>182</v>
      </c>
      <c r="E27" s="6"/>
      <c r="F27" s="2">
        <v>42373373</v>
      </c>
      <c r="G27" s="59">
        <v>42373373</v>
      </c>
      <c r="H27" s="126">
        <f t="shared" si="0"/>
        <v>100</v>
      </c>
    </row>
    <row r="28" spans="1:8" ht="24" customHeight="1" thickBot="1">
      <c r="A28" s="24"/>
      <c r="B28" s="24"/>
      <c r="C28" s="37" t="s">
        <v>11</v>
      </c>
      <c r="D28" s="26" t="s">
        <v>183</v>
      </c>
      <c r="E28" s="6">
        <v>3567000</v>
      </c>
      <c r="F28" s="2">
        <v>1196300336</v>
      </c>
      <c r="G28" s="59">
        <v>1196300336</v>
      </c>
      <c r="H28" s="126">
        <f t="shared" si="0"/>
        <v>100</v>
      </c>
    </row>
    <row r="29" spans="1:8" ht="24" customHeight="1" thickBot="1">
      <c r="A29" s="336"/>
      <c r="B29" s="338"/>
      <c r="C29" s="27" t="s">
        <v>12</v>
      </c>
      <c r="D29" s="337" t="s">
        <v>184</v>
      </c>
      <c r="E29" s="117">
        <v>1000000</v>
      </c>
      <c r="F29" s="118">
        <v>6007582</v>
      </c>
      <c r="G29" s="579">
        <v>6007582</v>
      </c>
      <c r="H29" s="126">
        <f t="shared" si="0"/>
        <v>100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572">
        <f>G31</f>
        <v>0</v>
      </c>
      <c r="H30" s="126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3">
        <f>F32+F33</f>
        <v>0</v>
      </c>
      <c r="G31" s="571">
        <f>G32+G33</f>
        <v>0</v>
      </c>
      <c r="H31" s="126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106"/>
      <c r="G32" s="59"/>
      <c r="H32" s="126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59"/>
      <c r="H33" s="126">
        <f t="shared" si="0"/>
      </c>
    </row>
    <row r="34" spans="1:8" ht="24" customHeight="1" thickBot="1">
      <c r="A34" s="693" t="s">
        <v>44</v>
      </c>
      <c r="B34" s="694"/>
      <c r="C34" s="694"/>
      <c r="D34" s="695"/>
      <c r="E34" s="76">
        <f>E5+E22+E30</f>
        <v>943395000</v>
      </c>
      <c r="F34" s="73">
        <f>F5+F22+F30</f>
        <v>2367498918</v>
      </c>
      <c r="G34" s="572">
        <f>G5+G22+G30</f>
        <v>2367498918</v>
      </c>
      <c r="H34" s="126">
        <f t="shared" si="0"/>
        <v>100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E36+E40+E43</f>
        <v>911848000</v>
      </c>
      <c r="F35" s="73">
        <f>F36+F40+F43</f>
        <v>812738387</v>
      </c>
      <c r="G35" s="572">
        <f>G36+G40+G43</f>
        <v>778951516</v>
      </c>
      <c r="H35" s="126">
        <f t="shared" si="0"/>
        <v>95.84283558640378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SUM(E37:E39)</f>
        <v>441152000</v>
      </c>
      <c r="F36" s="323">
        <f>SUM(F37:F39)</f>
        <v>481238516</v>
      </c>
      <c r="G36" s="571">
        <f>SUM(G37:G39)</f>
        <v>481238516</v>
      </c>
      <c r="H36" s="126">
        <f t="shared" si="0"/>
        <v>100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141152000</v>
      </c>
      <c r="F37" s="2">
        <v>138616171</v>
      </c>
      <c r="G37" s="59">
        <v>138616171</v>
      </c>
      <c r="H37" s="126">
        <f t="shared" si="0"/>
        <v>100</v>
      </c>
    </row>
    <row r="38" spans="1:8" ht="24" customHeight="1" thickBot="1">
      <c r="A38" s="23"/>
      <c r="B38" s="24"/>
      <c r="C38" s="25">
        <v>2</v>
      </c>
      <c r="D38" s="26" t="s">
        <v>148</v>
      </c>
      <c r="E38" s="6">
        <v>300000000</v>
      </c>
      <c r="F38" s="2">
        <v>325734622</v>
      </c>
      <c r="G38" s="59">
        <v>325734622</v>
      </c>
      <c r="H38" s="126">
        <f t="shared" si="0"/>
        <v>100</v>
      </c>
    </row>
    <row r="39" spans="1:8" ht="24" customHeight="1" thickBot="1">
      <c r="A39" s="23"/>
      <c r="B39" s="24"/>
      <c r="C39" s="25">
        <v>3</v>
      </c>
      <c r="D39" s="26" t="s">
        <v>506</v>
      </c>
      <c r="E39" s="6"/>
      <c r="F39" s="2">
        <v>16887723</v>
      </c>
      <c r="G39" s="59">
        <v>16887723</v>
      </c>
      <c r="H39" s="126">
        <f t="shared" si="0"/>
        <v>100</v>
      </c>
    </row>
    <row r="40" spans="1:8" ht="24" customHeight="1" thickBot="1">
      <c r="A40" s="23"/>
      <c r="B40" s="24" t="s">
        <v>11</v>
      </c>
      <c r="C40" s="25"/>
      <c r="D40" s="26" t="s">
        <v>149</v>
      </c>
      <c r="E40" s="115">
        <f>SUM(E41:E42)</f>
        <v>470696000</v>
      </c>
      <c r="F40" s="323">
        <f>SUM(F41:F42)</f>
        <v>331499871</v>
      </c>
      <c r="G40" s="571">
        <f>SUM(G41:G42)</f>
        <v>297713000</v>
      </c>
      <c r="H40" s="126">
        <f t="shared" si="0"/>
        <v>89.80787808511697</v>
      </c>
    </row>
    <row r="41" spans="1:8" ht="24" customHeight="1" thickBot="1">
      <c r="A41" s="35"/>
      <c r="B41" s="36"/>
      <c r="C41" s="39" t="s">
        <v>9</v>
      </c>
      <c r="D41" s="71" t="s">
        <v>151</v>
      </c>
      <c r="E41" s="6">
        <v>167713000</v>
      </c>
      <c r="F41" s="2">
        <v>167713000</v>
      </c>
      <c r="G41" s="59">
        <v>167713000</v>
      </c>
      <c r="H41" s="126">
        <f t="shared" si="0"/>
        <v>100</v>
      </c>
    </row>
    <row r="42" spans="1:8" ht="24" customHeight="1" thickBot="1">
      <c r="A42" s="35"/>
      <c r="B42" s="36"/>
      <c r="C42" s="39">
        <v>2</v>
      </c>
      <c r="D42" s="38" t="s">
        <v>152</v>
      </c>
      <c r="E42" s="6">
        <v>302983000</v>
      </c>
      <c r="F42" s="2">
        <v>163786871</v>
      </c>
      <c r="G42" s="47">
        <v>130000000</v>
      </c>
      <c r="H42" s="75">
        <f t="shared" si="0"/>
        <v>79.37144119445325</v>
      </c>
    </row>
    <row r="43" spans="1:8" s="404" customFormat="1" ht="24" customHeight="1" hidden="1" thickBot="1">
      <c r="A43" s="397"/>
      <c r="B43" s="398" t="s">
        <v>12</v>
      </c>
      <c r="C43" s="399"/>
      <c r="D43" s="400" t="s">
        <v>116</v>
      </c>
      <c r="E43" s="401">
        <f>SUM(E44:E45)</f>
        <v>0</v>
      </c>
      <c r="F43" s="402">
        <f>SUM(F44:F45)</f>
        <v>0</v>
      </c>
      <c r="G43" s="403">
        <f>SUM(G44:G45)</f>
        <v>0</v>
      </c>
      <c r="H43" s="75">
        <f>IF(F43=0,"",G43/F43*100)</f>
      </c>
    </row>
    <row r="44" spans="1:8" s="404" customFormat="1" ht="24" customHeight="1" hidden="1" thickBot="1">
      <c r="A44" s="397"/>
      <c r="B44" s="398"/>
      <c r="C44" s="399" t="s">
        <v>9</v>
      </c>
      <c r="D44" s="400" t="s">
        <v>3</v>
      </c>
      <c r="E44" s="401"/>
      <c r="F44" s="402"/>
      <c r="G44" s="403"/>
      <c r="H44" s="75">
        <f>IF(F44=0,"",G44/F44*100)</f>
      </c>
    </row>
    <row r="45" spans="1:8" s="404" customFormat="1" ht="24" customHeight="1" hidden="1" thickBot="1">
      <c r="A45" s="397"/>
      <c r="B45" s="398"/>
      <c r="C45" s="399" t="s">
        <v>11</v>
      </c>
      <c r="D45" s="400" t="s">
        <v>4</v>
      </c>
      <c r="E45" s="401"/>
      <c r="F45" s="402"/>
      <c r="G45" s="403"/>
      <c r="H45" s="75">
        <f>IF(F45=0,"",G45/F45*100)</f>
      </c>
    </row>
    <row r="46" spans="1:8" ht="24" customHeight="1" thickBot="1">
      <c r="A46" s="18" t="s">
        <v>15</v>
      </c>
      <c r="B46" s="19"/>
      <c r="C46" s="42"/>
      <c r="D46" s="21" t="s">
        <v>153</v>
      </c>
      <c r="E46" s="426"/>
      <c r="F46" s="427"/>
      <c r="G46" s="428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1855243000</v>
      </c>
      <c r="F47" s="73">
        <f>F34+F35+F46</f>
        <v>3180237305</v>
      </c>
      <c r="G47" s="74">
        <f>G34+G35+G46</f>
        <v>3146450434</v>
      </c>
      <c r="H47" s="75">
        <f t="shared" si="0"/>
        <v>98.93759906070909</v>
      </c>
    </row>
  </sheetData>
  <sheetProtection formatCells="0" formatColumns="0" formatRow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0" r:id="rId1"/>
  <headerFooter alignWithMargins="0">
    <oddHeader>&amp;C&amp;"Times New Roman,Normál"Mezőkovácsháza Város Önkormányzata költségvetés&amp;R&amp;"Times New Roman,Normál"&amp;11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3:H135"/>
  <sheetViews>
    <sheetView tabSelected="1" workbookViewId="0" topLeftCell="A100">
      <selection activeCell="H121" sqref="H120:H121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875" style="8" bestFit="1" customWidth="1"/>
    <col min="9" max="16384" width="9.125" style="8" customWidth="1"/>
  </cols>
  <sheetData>
    <row r="1" ht="12.75" hidden="1"/>
    <row r="2" ht="12.75" hidden="1"/>
    <row r="3" ht="12.75" hidden="1">
      <c r="E3" s="8" t="s">
        <v>126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>
      <c r="E19" s="8">
        <v>125900</v>
      </c>
    </row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263</v>
      </c>
      <c r="C70" s="9"/>
      <c r="G70" s="10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341</v>
      </c>
      <c r="F71" s="44"/>
      <c r="G71" s="45"/>
      <c r="H71" s="45"/>
    </row>
    <row r="72" spans="1:8" ht="39" thickBot="1">
      <c r="A72" s="110" t="s">
        <v>142</v>
      </c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1.75" customHeight="1" thickBot="1">
      <c r="A73" s="18" t="s">
        <v>9</v>
      </c>
      <c r="B73" s="19"/>
      <c r="C73" s="19"/>
      <c r="D73" s="60" t="s">
        <v>112</v>
      </c>
      <c r="E73" s="76">
        <f>E74+E75+E76+E79+E91+E106+E107</f>
        <v>517757000</v>
      </c>
      <c r="F73" s="73">
        <f>F74+F75+F76+F79+F91+F106+F107</f>
        <v>2073935036</v>
      </c>
      <c r="G73" s="317">
        <f>G74+G75+G76+G79+G91+G106+G107</f>
        <v>562854443</v>
      </c>
      <c r="H73" s="126">
        <f>IF(F73=0,"",G73/F73*100)</f>
        <v>27.13944425595788</v>
      </c>
    </row>
    <row r="74" spans="1:8" ht="21.75" customHeight="1" thickBot="1">
      <c r="A74" s="32"/>
      <c r="B74" s="33" t="s">
        <v>9</v>
      </c>
      <c r="C74" s="49"/>
      <c r="D74" s="61" t="s">
        <v>165</v>
      </c>
      <c r="E74" s="72">
        <v>168087000</v>
      </c>
      <c r="F74" s="132">
        <v>254977722</v>
      </c>
      <c r="G74" s="341">
        <v>254977722</v>
      </c>
      <c r="H74" s="126">
        <f aca="true" t="shared" si="0" ref="H74:H125">IF(F74=0,"",G74/F74*100)</f>
        <v>100</v>
      </c>
    </row>
    <row r="75" spans="1:8" ht="21.75" customHeight="1" thickBot="1">
      <c r="A75" s="23"/>
      <c r="B75" s="24" t="s">
        <v>11</v>
      </c>
      <c r="C75" s="50"/>
      <c r="D75" s="62" t="s">
        <v>166</v>
      </c>
      <c r="E75" s="6">
        <v>26409000</v>
      </c>
      <c r="F75" s="106">
        <v>33915103</v>
      </c>
      <c r="G75" s="342">
        <v>33915103</v>
      </c>
      <c r="H75" s="126">
        <f t="shared" si="0"/>
        <v>100</v>
      </c>
    </row>
    <row r="76" spans="1:8" ht="21.75" customHeight="1" thickBot="1">
      <c r="A76" s="23"/>
      <c r="B76" s="24" t="s">
        <v>12</v>
      </c>
      <c r="C76" s="50"/>
      <c r="D76" s="62" t="s">
        <v>167</v>
      </c>
      <c r="E76" s="6">
        <v>222816000</v>
      </c>
      <c r="F76" s="106">
        <v>203212540</v>
      </c>
      <c r="G76" s="342">
        <v>200078913</v>
      </c>
      <c r="H76" s="126">
        <f t="shared" si="0"/>
        <v>98.45795589189525</v>
      </c>
    </row>
    <row r="77" spans="1:8" s="419" customFormat="1" ht="21.75" customHeight="1" thickBot="1">
      <c r="A77" s="420"/>
      <c r="B77" s="421"/>
      <c r="C77" s="422"/>
      <c r="D77" s="415" t="s">
        <v>157</v>
      </c>
      <c r="E77" s="544">
        <v>2000000</v>
      </c>
      <c r="F77" s="417">
        <v>1258884</v>
      </c>
      <c r="G77" s="418">
        <v>1258884</v>
      </c>
      <c r="H77" s="126">
        <f t="shared" si="0"/>
        <v>100</v>
      </c>
    </row>
    <row r="78" spans="1:8" s="419" customFormat="1" ht="21.75" customHeight="1" thickBot="1">
      <c r="A78" s="420"/>
      <c r="B78" s="421"/>
      <c r="C78" s="422"/>
      <c r="D78" s="415" t="s">
        <v>158</v>
      </c>
      <c r="E78" s="544">
        <v>8000000</v>
      </c>
      <c r="F78" s="417">
        <v>4686715</v>
      </c>
      <c r="G78" s="418">
        <v>4686715</v>
      </c>
      <c r="H78" s="126">
        <f t="shared" si="0"/>
        <v>100</v>
      </c>
    </row>
    <row r="79" spans="1:8" ht="21.75" customHeight="1" thickBot="1">
      <c r="A79" s="23"/>
      <c r="B79" s="24" t="s">
        <v>14</v>
      </c>
      <c r="C79" s="50"/>
      <c r="D79" s="62" t="s">
        <v>169</v>
      </c>
      <c r="E79" s="77">
        <f>SUM(E80:E90)</f>
        <v>7280000</v>
      </c>
      <c r="F79" s="346">
        <f>SUM(F80:F90)</f>
        <v>5300788</v>
      </c>
      <c r="G79" s="344">
        <f>SUM(G80:G90)</f>
        <v>5300788</v>
      </c>
      <c r="H79" s="126">
        <f t="shared" si="0"/>
        <v>100</v>
      </c>
    </row>
    <row r="80" spans="1:8" s="411" customFormat="1" ht="21.75" customHeight="1" thickBot="1">
      <c r="A80" s="453"/>
      <c r="B80" s="454"/>
      <c r="C80" s="455" t="s">
        <v>9</v>
      </c>
      <c r="D80" s="62" t="s">
        <v>189</v>
      </c>
      <c r="E80" s="462">
        <v>3000000</v>
      </c>
      <c r="F80" s="466">
        <v>25000</v>
      </c>
      <c r="G80" s="467">
        <v>25000</v>
      </c>
      <c r="H80" s="457">
        <f t="shared" si="0"/>
        <v>100</v>
      </c>
    </row>
    <row r="81" spans="1:8" s="411" customFormat="1" ht="21.75" customHeight="1" thickBot="1">
      <c r="A81" s="453"/>
      <c r="B81" s="454"/>
      <c r="C81" s="455" t="s">
        <v>11</v>
      </c>
      <c r="D81" s="62" t="s">
        <v>113</v>
      </c>
      <c r="E81" s="462">
        <v>600000</v>
      </c>
      <c r="F81" s="466">
        <v>1398960</v>
      </c>
      <c r="G81" s="468">
        <v>1398960</v>
      </c>
      <c r="H81" s="457">
        <f t="shared" si="0"/>
        <v>100</v>
      </c>
    </row>
    <row r="82" spans="1:8" s="411" customFormat="1" ht="21.75" customHeight="1" thickBot="1">
      <c r="A82" s="453"/>
      <c r="B82" s="454"/>
      <c r="C82" s="455" t="s">
        <v>12</v>
      </c>
      <c r="D82" s="458" t="s">
        <v>43</v>
      </c>
      <c r="E82" s="462">
        <v>1000000</v>
      </c>
      <c r="F82" s="466">
        <v>650000</v>
      </c>
      <c r="G82" s="468">
        <v>650000</v>
      </c>
      <c r="H82" s="457">
        <f t="shared" si="0"/>
        <v>100</v>
      </c>
    </row>
    <row r="83" spans="1:8" s="411" customFormat="1" ht="21.75" customHeight="1" thickBot="1">
      <c r="A83" s="453"/>
      <c r="B83" s="454"/>
      <c r="C83" s="455" t="s">
        <v>14</v>
      </c>
      <c r="D83" s="62" t="s">
        <v>188</v>
      </c>
      <c r="E83" s="462">
        <v>1500000</v>
      </c>
      <c r="F83" s="466">
        <v>0</v>
      </c>
      <c r="G83" s="467">
        <v>0</v>
      </c>
      <c r="H83" s="457">
        <f t="shared" si="0"/>
      </c>
    </row>
    <row r="84" spans="1:8" s="411" customFormat="1" ht="21.75" customHeight="1" thickBot="1">
      <c r="A84" s="453"/>
      <c r="B84" s="454"/>
      <c r="C84" s="455" t="s">
        <v>15</v>
      </c>
      <c r="D84" s="62" t="s">
        <v>316</v>
      </c>
      <c r="E84" s="462"/>
      <c r="F84" s="466">
        <v>458748</v>
      </c>
      <c r="G84" s="467">
        <v>458748</v>
      </c>
      <c r="H84" s="457">
        <f t="shared" si="0"/>
        <v>100</v>
      </c>
    </row>
    <row r="85" spans="1:8" s="411" customFormat="1" ht="21.75" customHeight="1" thickBot="1">
      <c r="A85" s="453"/>
      <c r="B85" s="454"/>
      <c r="C85" s="455" t="s">
        <v>16</v>
      </c>
      <c r="D85" s="62" t="s">
        <v>503</v>
      </c>
      <c r="E85" s="462"/>
      <c r="F85" s="466">
        <v>42500</v>
      </c>
      <c r="G85" s="467">
        <v>42500</v>
      </c>
      <c r="H85" s="457">
        <f t="shared" si="0"/>
        <v>100</v>
      </c>
    </row>
    <row r="86" spans="1:8" s="411" customFormat="1" ht="21.75" customHeight="1" thickBot="1">
      <c r="A86" s="453"/>
      <c r="B86" s="454"/>
      <c r="C86" s="455" t="s">
        <v>17</v>
      </c>
      <c r="D86" s="62" t="s">
        <v>504</v>
      </c>
      <c r="E86" s="462"/>
      <c r="F86" s="466">
        <v>125034</v>
      </c>
      <c r="G86" s="467">
        <v>125034</v>
      </c>
      <c r="H86" s="457">
        <f t="shared" si="0"/>
        <v>100</v>
      </c>
    </row>
    <row r="87" spans="1:8" s="411" customFormat="1" ht="21.75" customHeight="1" thickBot="1">
      <c r="A87" s="453"/>
      <c r="B87" s="454"/>
      <c r="C87" s="455" t="s">
        <v>18</v>
      </c>
      <c r="D87" s="62" t="s">
        <v>505</v>
      </c>
      <c r="E87" s="462"/>
      <c r="F87" s="466">
        <v>2041864</v>
      </c>
      <c r="G87" s="467">
        <v>2041864</v>
      </c>
      <c r="H87" s="457">
        <f t="shared" si="0"/>
        <v>100</v>
      </c>
    </row>
    <row r="88" spans="1:8" s="411" customFormat="1" ht="21.75" customHeight="1" thickBot="1">
      <c r="A88" s="453"/>
      <c r="B88" s="454"/>
      <c r="C88" s="455" t="s">
        <v>30</v>
      </c>
      <c r="D88" s="62" t="s">
        <v>429</v>
      </c>
      <c r="E88" s="462"/>
      <c r="F88" s="466">
        <v>100000</v>
      </c>
      <c r="G88" s="467">
        <v>100000</v>
      </c>
      <c r="H88" s="457">
        <f t="shared" si="0"/>
        <v>100</v>
      </c>
    </row>
    <row r="89" spans="1:8" s="411" customFormat="1" ht="21.75" customHeight="1" thickBot="1">
      <c r="A89" s="453"/>
      <c r="B89" s="454"/>
      <c r="C89" s="455" t="s">
        <v>164</v>
      </c>
      <c r="D89" s="62" t="s">
        <v>284</v>
      </c>
      <c r="E89" s="462">
        <v>1180000</v>
      </c>
      <c r="F89" s="466">
        <v>0</v>
      </c>
      <c r="G89" s="467">
        <v>0</v>
      </c>
      <c r="H89" s="457">
        <f t="shared" si="0"/>
      </c>
    </row>
    <row r="90" spans="1:8" s="411" customFormat="1" ht="21.75" customHeight="1" thickBot="1">
      <c r="A90" s="453"/>
      <c r="B90" s="454"/>
      <c r="C90" s="455" t="s">
        <v>326</v>
      </c>
      <c r="D90" s="62" t="s">
        <v>502</v>
      </c>
      <c r="E90" s="462"/>
      <c r="F90" s="466">
        <v>458682</v>
      </c>
      <c r="G90" s="467">
        <v>458682</v>
      </c>
      <c r="H90" s="457">
        <f t="shared" si="0"/>
        <v>100</v>
      </c>
    </row>
    <row r="91" spans="1:8" ht="21.75" customHeight="1" thickBot="1">
      <c r="A91" s="23"/>
      <c r="B91" s="24" t="s">
        <v>15</v>
      </c>
      <c r="C91" s="50"/>
      <c r="D91" s="62" t="s">
        <v>170</v>
      </c>
      <c r="E91" s="396">
        <f>SUM(E92:E105)</f>
        <v>55565000</v>
      </c>
      <c r="F91" s="323">
        <f>SUM(F92:F105)</f>
        <v>58884635</v>
      </c>
      <c r="G91" s="320">
        <f>SUM(G92:G105)</f>
        <v>58884635</v>
      </c>
      <c r="H91" s="126">
        <f t="shared" si="0"/>
        <v>100</v>
      </c>
    </row>
    <row r="92" spans="1:8" ht="21.75" customHeight="1" thickBot="1">
      <c r="A92" s="23"/>
      <c r="B92" s="24"/>
      <c r="C92" s="50" t="s">
        <v>9</v>
      </c>
      <c r="D92" s="62" t="s">
        <v>321</v>
      </c>
      <c r="E92" s="6"/>
      <c r="F92" s="106"/>
      <c r="G92" s="342"/>
      <c r="H92" s="126">
        <f t="shared" si="0"/>
      </c>
    </row>
    <row r="93" spans="1:8" ht="21.75" customHeight="1" thickBot="1">
      <c r="A93" s="23"/>
      <c r="B93" s="24"/>
      <c r="C93" s="50" t="s">
        <v>11</v>
      </c>
      <c r="D93" s="62" t="s">
        <v>118</v>
      </c>
      <c r="E93" s="6"/>
      <c r="F93" s="106">
        <v>200000</v>
      </c>
      <c r="G93" s="342">
        <v>200000</v>
      </c>
      <c r="H93" s="126">
        <f t="shared" si="0"/>
        <v>100</v>
      </c>
    </row>
    <row r="94" spans="1:8" ht="21.75" customHeight="1" thickBot="1">
      <c r="A94" s="23"/>
      <c r="B94" s="24"/>
      <c r="C94" s="50" t="s">
        <v>12</v>
      </c>
      <c r="D94" s="62" t="s">
        <v>35</v>
      </c>
      <c r="E94" s="6">
        <v>800000</v>
      </c>
      <c r="F94" s="106">
        <v>570000</v>
      </c>
      <c r="G94" s="342">
        <v>570000</v>
      </c>
      <c r="H94" s="126">
        <f t="shared" si="0"/>
        <v>100</v>
      </c>
    </row>
    <row r="95" spans="1:8" ht="21.75" customHeight="1" thickBot="1">
      <c r="A95" s="23"/>
      <c r="B95" s="24"/>
      <c r="C95" s="50" t="s">
        <v>14</v>
      </c>
      <c r="D95" s="62" t="s">
        <v>36</v>
      </c>
      <c r="E95" s="6">
        <v>12500000</v>
      </c>
      <c r="F95" s="106">
        <v>12500000</v>
      </c>
      <c r="G95" s="342">
        <v>12500000</v>
      </c>
      <c r="H95" s="126">
        <f t="shared" si="0"/>
        <v>100</v>
      </c>
    </row>
    <row r="96" spans="1:8" ht="21.75" customHeight="1" thickBot="1">
      <c r="A96" s="23"/>
      <c r="B96" s="24"/>
      <c r="C96" s="50" t="s">
        <v>15</v>
      </c>
      <c r="D96" s="62" t="s">
        <v>119</v>
      </c>
      <c r="E96" s="6">
        <v>300000</v>
      </c>
      <c r="F96" s="106">
        <v>300000</v>
      </c>
      <c r="G96" s="342">
        <v>300000</v>
      </c>
      <c r="H96" s="126">
        <f t="shared" si="0"/>
        <v>100</v>
      </c>
    </row>
    <row r="97" spans="1:8" ht="21.75" customHeight="1" thickBot="1">
      <c r="A97" s="23"/>
      <c r="B97" s="24"/>
      <c r="C97" s="50" t="s">
        <v>16</v>
      </c>
      <c r="D97" s="62" t="s">
        <v>37</v>
      </c>
      <c r="E97" s="6">
        <v>182000</v>
      </c>
      <c r="F97" s="106">
        <v>181635</v>
      </c>
      <c r="G97" s="342">
        <v>181635</v>
      </c>
      <c r="H97" s="126">
        <f t="shared" si="0"/>
        <v>100</v>
      </c>
    </row>
    <row r="98" spans="1:8" ht="21.75" customHeight="1" thickBot="1">
      <c r="A98" s="23"/>
      <c r="B98" s="24"/>
      <c r="C98" s="50" t="s">
        <v>17</v>
      </c>
      <c r="D98" s="62" t="s">
        <v>285</v>
      </c>
      <c r="E98" s="6">
        <v>1000000</v>
      </c>
      <c r="F98" s="106">
        <v>1000000</v>
      </c>
      <c r="G98" s="342">
        <v>1000000</v>
      </c>
      <c r="H98" s="126">
        <f t="shared" si="0"/>
        <v>100</v>
      </c>
    </row>
    <row r="99" spans="1:8" ht="21.75" customHeight="1" thickBot="1">
      <c r="A99" s="23"/>
      <c r="B99" s="24"/>
      <c r="C99" s="50" t="s">
        <v>18</v>
      </c>
      <c r="D99" s="62" t="s">
        <v>159</v>
      </c>
      <c r="E99" s="6">
        <v>9800000</v>
      </c>
      <c r="F99" s="106">
        <v>9800000</v>
      </c>
      <c r="G99" s="342">
        <v>9800000</v>
      </c>
      <c r="H99" s="126">
        <f t="shared" si="0"/>
        <v>100</v>
      </c>
    </row>
    <row r="100" spans="1:8" ht="21.75" customHeight="1" thickBot="1">
      <c r="A100" s="23"/>
      <c r="B100" s="24"/>
      <c r="C100" s="50" t="s">
        <v>30</v>
      </c>
      <c r="D100" s="62" t="s">
        <v>322</v>
      </c>
      <c r="E100" s="6">
        <v>30033000</v>
      </c>
      <c r="F100" s="106">
        <v>33383000</v>
      </c>
      <c r="G100" s="342">
        <v>33383000</v>
      </c>
      <c r="H100" s="126">
        <f t="shared" si="0"/>
        <v>100</v>
      </c>
    </row>
    <row r="101" spans="1:8" ht="21.75" customHeight="1" thickBot="1">
      <c r="A101" s="23"/>
      <c r="B101" s="24"/>
      <c r="C101" s="50" t="s">
        <v>164</v>
      </c>
      <c r="D101" s="62" t="s">
        <v>286</v>
      </c>
      <c r="E101" s="6"/>
      <c r="F101" s="106"/>
      <c r="G101" s="342"/>
      <c r="H101" s="126">
        <f t="shared" si="0"/>
      </c>
    </row>
    <row r="102" spans="1:8" ht="21.75" customHeight="1" thickBot="1">
      <c r="A102" s="23"/>
      <c r="B102" s="24"/>
      <c r="C102" s="50" t="s">
        <v>326</v>
      </c>
      <c r="D102" s="62" t="s">
        <v>327</v>
      </c>
      <c r="E102" s="6"/>
      <c r="F102" s="106"/>
      <c r="G102" s="342"/>
      <c r="H102" s="126">
        <f t="shared" si="0"/>
      </c>
    </row>
    <row r="103" spans="1:8" ht="21.75" customHeight="1" thickBot="1">
      <c r="A103" s="23"/>
      <c r="B103" s="24"/>
      <c r="C103" s="50" t="s">
        <v>328</v>
      </c>
      <c r="D103" s="62" t="s">
        <v>329</v>
      </c>
      <c r="E103" s="6">
        <v>800000</v>
      </c>
      <c r="F103" s="106">
        <v>800000</v>
      </c>
      <c r="G103" s="342">
        <v>800000</v>
      </c>
      <c r="H103" s="126">
        <f t="shared" si="0"/>
        <v>100</v>
      </c>
    </row>
    <row r="104" spans="1:8" ht="21.75" customHeight="1" thickBot="1">
      <c r="A104" s="23"/>
      <c r="B104" s="24"/>
      <c r="C104" s="50" t="s">
        <v>330</v>
      </c>
      <c r="D104" s="62" t="s">
        <v>382</v>
      </c>
      <c r="E104" s="6">
        <v>150000</v>
      </c>
      <c r="F104" s="106">
        <v>150000</v>
      </c>
      <c r="G104" s="342">
        <v>150000</v>
      </c>
      <c r="H104" s="126">
        <f t="shared" si="0"/>
        <v>100</v>
      </c>
    </row>
    <row r="105" spans="1:8" ht="21.75" customHeight="1" thickBot="1">
      <c r="A105" s="23"/>
      <c r="B105" s="24"/>
      <c r="C105" s="50" t="s">
        <v>331</v>
      </c>
      <c r="D105" s="62" t="s">
        <v>333</v>
      </c>
      <c r="E105" s="6"/>
      <c r="F105" s="106"/>
      <c r="G105" s="342"/>
      <c r="H105" s="126">
        <f t="shared" si="0"/>
      </c>
    </row>
    <row r="106" spans="1:8" ht="21.75" customHeight="1" thickBot="1">
      <c r="A106" s="23"/>
      <c r="B106" s="24" t="s">
        <v>16</v>
      </c>
      <c r="C106" s="50"/>
      <c r="D106" s="62" t="s">
        <v>168</v>
      </c>
      <c r="E106" s="134">
        <v>10600000</v>
      </c>
      <c r="F106" s="106">
        <v>9697282</v>
      </c>
      <c r="G106" s="342">
        <v>9697282</v>
      </c>
      <c r="H106" s="126">
        <f t="shared" si="0"/>
        <v>100</v>
      </c>
    </row>
    <row r="107" spans="1:8" ht="21.75" customHeight="1" thickBot="1">
      <c r="A107" s="23"/>
      <c r="B107" s="24" t="s">
        <v>17</v>
      </c>
      <c r="C107" s="50"/>
      <c r="D107" s="62" t="s">
        <v>280</v>
      </c>
      <c r="E107" s="396">
        <f>SUM(E108:E109)</f>
        <v>27000000</v>
      </c>
      <c r="F107" s="323">
        <f>SUM(F108:F109)</f>
        <v>1507946966</v>
      </c>
      <c r="G107" s="320">
        <f>SUM(G108:G109)</f>
        <v>0</v>
      </c>
      <c r="H107" s="126">
        <f t="shared" si="0"/>
        <v>0</v>
      </c>
    </row>
    <row r="108" spans="1:8" s="419" customFormat="1" ht="21.75" customHeight="1" thickBot="1">
      <c r="A108" s="420"/>
      <c r="B108" s="421"/>
      <c r="C108" s="422" t="s">
        <v>9</v>
      </c>
      <c r="D108" s="415" t="s">
        <v>314</v>
      </c>
      <c r="E108" s="544">
        <v>7000000</v>
      </c>
      <c r="F108" s="417">
        <v>145891041</v>
      </c>
      <c r="G108" s="418"/>
      <c r="H108" s="126"/>
    </row>
    <row r="109" spans="1:8" s="419" customFormat="1" ht="21.75" customHeight="1" thickBot="1">
      <c r="A109" s="420"/>
      <c r="B109" s="421"/>
      <c r="C109" s="422" t="s">
        <v>11</v>
      </c>
      <c r="D109" s="415" t="s">
        <v>315</v>
      </c>
      <c r="E109" s="544">
        <v>20000000</v>
      </c>
      <c r="F109" s="417">
        <v>1362055925</v>
      </c>
      <c r="G109" s="418"/>
      <c r="H109" s="126"/>
    </row>
    <row r="110" spans="1:8" ht="21.75" customHeight="1" thickBot="1">
      <c r="A110" s="18" t="s">
        <v>11</v>
      </c>
      <c r="B110" s="19"/>
      <c r="C110" s="19"/>
      <c r="D110" s="60" t="s">
        <v>24</v>
      </c>
      <c r="E110" s="76">
        <f>SUM(E111:E114)</f>
        <v>417602000</v>
      </c>
      <c r="F110" s="73">
        <f>SUM(F111:F114)</f>
        <v>197748694</v>
      </c>
      <c r="G110" s="74">
        <f>SUM(G111:G114)</f>
        <v>197748694</v>
      </c>
      <c r="H110" s="126">
        <f t="shared" si="0"/>
        <v>100</v>
      </c>
    </row>
    <row r="111" spans="1:8" ht="21.75" customHeight="1" thickBot="1">
      <c r="A111" s="23"/>
      <c r="B111" s="24" t="s">
        <v>9</v>
      </c>
      <c r="C111" s="50"/>
      <c r="D111" s="62" t="s">
        <v>171</v>
      </c>
      <c r="E111" s="6">
        <v>65174000</v>
      </c>
      <c r="F111" s="2">
        <v>14645991</v>
      </c>
      <c r="G111" s="343">
        <v>14645991</v>
      </c>
      <c r="H111" s="126">
        <f t="shared" si="0"/>
        <v>100</v>
      </c>
    </row>
    <row r="112" spans="1:8" ht="21.75" customHeight="1" thickBot="1">
      <c r="A112" s="23"/>
      <c r="B112" s="24" t="s">
        <v>11</v>
      </c>
      <c r="C112" s="50"/>
      <c r="D112" s="62" t="s">
        <v>172</v>
      </c>
      <c r="E112" s="6">
        <v>349747000</v>
      </c>
      <c r="F112" s="2">
        <v>181122090</v>
      </c>
      <c r="G112" s="342">
        <v>181122090</v>
      </c>
      <c r="H112" s="126">
        <f t="shared" si="0"/>
        <v>100</v>
      </c>
    </row>
    <row r="113" spans="1:8" ht="21.75" customHeight="1" thickBot="1">
      <c r="A113" s="23"/>
      <c r="B113" s="24" t="s">
        <v>12</v>
      </c>
      <c r="C113" s="50"/>
      <c r="D113" s="62" t="s">
        <v>173</v>
      </c>
      <c r="E113" s="6"/>
      <c r="F113" s="106"/>
      <c r="G113" s="343"/>
      <c r="H113" s="126">
        <f t="shared" si="0"/>
      </c>
    </row>
    <row r="114" spans="1:8" ht="21.75" customHeight="1" thickBot="1">
      <c r="A114" s="23"/>
      <c r="B114" s="24" t="s">
        <v>14</v>
      </c>
      <c r="C114" s="50"/>
      <c r="D114" s="62" t="s">
        <v>379</v>
      </c>
      <c r="E114" s="6">
        <v>2681000</v>
      </c>
      <c r="F114" s="106">
        <v>1980613</v>
      </c>
      <c r="G114" s="342">
        <v>1980613</v>
      </c>
      <c r="H114" s="126">
        <f t="shared" si="0"/>
        <v>100</v>
      </c>
    </row>
    <row r="115" spans="1:8" ht="21.75" customHeight="1" thickBot="1">
      <c r="A115" s="696" t="s">
        <v>45</v>
      </c>
      <c r="B115" s="697"/>
      <c r="C115" s="697"/>
      <c r="D115" s="698"/>
      <c r="E115" s="76">
        <f>E73+E110</f>
        <v>935359000</v>
      </c>
      <c r="F115" s="73">
        <f>F73+F110</f>
        <v>2271683730</v>
      </c>
      <c r="G115" s="317">
        <f>G73+G110</f>
        <v>760603137</v>
      </c>
      <c r="H115" s="126">
        <f>IF(F115=0,"",G115/F115*100)</f>
        <v>33.481911542325484</v>
      </c>
    </row>
    <row r="116" spans="1:8" ht="21.75" customHeight="1" thickBot="1">
      <c r="A116" s="696" t="s">
        <v>48</v>
      </c>
      <c r="B116" s="697"/>
      <c r="C116" s="697"/>
      <c r="D116" s="698" t="s">
        <v>48</v>
      </c>
      <c r="E116" s="76">
        <f>E117+E120</f>
        <v>919884000</v>
      </c>
      <c r="F116" s="73">
        <f>F117+F120</f>
        <v>908553575</v>
      </c>
      <c r="G116" s="317">
        <f>G117+G120</f>
        <v>902405575</v>
      </c>
      <c r="H116" s="126">
        <f>IF(F116=0,"",G116/F116*100)</f>
        <v>99.32332003646566</v>
      </c>
    </row>
    <row r="117" spans="1:8" ht="21.75" customHeight="1" thickBot="1">
      <c r="A117" s="18" t="s">
        <v>12</v>
      </c>
      <c r="B117" s="19"/>
      <c r="C117" s="19"/>
      <c r="D117" s="60" t="s">
        <v>160</v>
      </c>
      <c r="E117" s="76">
        <f>SUM(E118:E119)</f>
        <v>583879000</v>
      </c>
      <c r="F117" s="73">
        <f>SUM(F118:F119)</f>
        <v>543012082</v>
      </c>
      <c r="G117" s="317">
        <f>SUM(G118:G119)</f>
        <v>543012082</v>
      </c>
      <c r="H117" s="126">
        <f t="shared" si="0"/>
        <v>100</v>
      </c>
    </row>
    <row r="118" spans="1:8" ht="21.75" customHeight="1" thickBot="1">
      <c r="A118" s="23"/>
      <c r="B118" s="24" t="s">
        <v>9</v>
      </c>
      <c r="C118" s="50"/>
      <c r="D118" s="62" t="s">
        <v>161</v>
      </c>
      <c r="E118" s="6">
        <v>583879000</v>
      </c>
      <c r="F118" s="463">
        <v>543012082</v>
      </c>
      <c r="G118" s="343">
        <v>543012082</v>
      </c>
      <c r="H118" s="126">
        <f t="shared" si="0"/>
        <v>100</v>
      </c>
    </row>
    <row r="119" spans="1:8" ht="21.75" customHeight="1" thickBot="1">
      <c r="A119" s="30"/>
      <c r="B119" s="31" t="s">
        <v>11</v>
      </c>
      <c r="C119" s="51"/>
      <c r="D119" s="561" t="s">
        <v>162</v>
      </c>
      <c r="E119" s="4"/>
      <c r="F119" s="3"/>
      <c r="G119" s="345"/>
      <c r="H119" s="126">
        <f t="shared" si="0"/>
      </c>
    </row>
    <row r="120" spans="1:8" ht="21.75" customHeight="1" thickBot="1">
      <c r="A120" s="18" t="s">
        <v>14</v>
      </c>
      <c r="B120" s="19"/>
      <c r="C120" s="19"/>
      <c r="D120" s="60" t="s">
        <v>334</v>
      </c>
      <c r="E120" s="76">
        <f>SUM(E121:E123)</f>
        <v>336005000</v>
      </c>
      <c r="F120" s="73">
        <f>SUM(F121:F123)</f>
        <v>365541493</v>
      </c>
      <c r="G120" s="317">
        <f>SUM(G121:G123)</f>
        <v>359393493</v>
      </c>
      <c r="H120" s="126">
        <f t="shared" si="0"/>
        <v>98.31811159123322</v>
      </c>
    </row>
    <row r="121" spans="1:8" ht="21.75" customHeight="1" thickBot="1">
      <c r="A121" s="23"/>
      <c r="B121" s="24" t="s">
        <v>9</v>
      </c>
      <c r="C121" s="50"/>
      <c r="D121" s="560" t="s">
        <v>141</v>
      </c>
      <c r="E121" s="6">
        <v>300000000</v>
      </c>
      <c r="F121" s="2">
        <v>325734622</v>
      </c>
      <c r="G121" s="343">
        <v>325734622</v>
      </c>
      <c r="H121" s="126">
        <f t="shared" si="0"/>
        <v>100</v>
      </c>
    </row>
    <row r="122" spans="1:8" ht="21.75" customHeight="1" thickBot="1">
      <c r="A122" s="23"/>
      <c r="B122" s="24" t="s">
        <v>11</v>
      </c>
      <c r="C122" s="50"/>
      <c r="D122" s="62" t="s">
        <v>49</v>
      </c>
      <c r="E122" s="6">
        <v>20145000</v>
      </c>
      <c r="F122" s="2">
        <v>23947158</v>
      </c>
      <c r="G122" s="343">
        <v>17799158</v>
      </c>
      <c r="H122" s="126">
        <f t="shared" si="0"/>
        <v>74.32680738148551</v>
      </c>
    </row>
    <row r="123" spans="1:8" ht="21.75" customHeight="1" thickBot="1">
      <c r="A123" s="30"/>
      <c r="B123" s="31" t="s">
        <v>12</v>
      </c>
      <c r="C123" s="51"/>
      <c r="D123" s="62" t="s">
        <v>317</v>
      </c>
      <c r="E123" s="4">
        <v>15860000</v>
      </c>
      <c r="F123" s="3">
        <v>15859713</v>
      </c>
      <c r="G123" s="345">
        <v>15859713</v>
      </c>
      <c r="H123" s="126">
        <f t="shared" si="0"/>
        <v>100</v>
      </c>
    </row>
    <row r="124" spans="1:8" ht="21.75" customHeight="1" thickBot="1">
      <c r="A124" s="18" t="s">
        <v>15</v>
      </c>
      <c r="B124" s="19"/>
      <c r="C124" s="19"/>
      <c r="D124" s="60" t="s">
        <v>163</v>
      </c>
      <c r="E124" s="426"/>
      <c r="F124" s="427"/>
      <c r="G124" s="429"/>
      <c r="H124" s="126">
        <f t="shared" si="0"/>
      </c>
    </row>
    <row r="125" spans="1:8" ht="21.75" customHeight="1" thickBot="1">
      <c r="A125" s="41" t="s">
        <v>27</v>
      </c>
      <c r="B125" s="18"/>
      <c r="C125" s="42"/>
      <c r="D125" s="21"/>
      <c r="E125" s="76">
        <f>E115+E116+E124</f>
        <v>1855243000</v>
      </c>
      <c r="F125" s="73">
        <f>F115+F116+F124</f>
        <v>3180237305</v>
      </c>
      <c r="G125" s="317">
        <f>G115+G116+G124</f>
        <v>1663008712</v>
      </c>
      <c r="H125" s="126">
        <f t="shared" si="0"/>
        <v>52.291969199449404</v>
      </c>
    </row>
    <row r="126" spans="1:7" ht="16.5" thickBot="1">
      <c r="A126" s="79"/>
      <c r="B126" s="80"/>
      <c r="C126" s="81"/>
      <c r="D126" s="133"/>
      <c r="E126" s="84"/>
      <c r="F126" s="84"/>
      <c r="G126" s="84"/>
    </row>
    <row r="127" spans="1:8" ht="14.25" thickBot="1" thickTop="1">
      <c r="A127" s="52" t="s">
        <v>41</v>
      </c>
      <c r="B127" s="53"/>
      <c r="C127" s="54"/>
      <c r="D127" s="55"/>
      <c r="E127" s="367">
        <f>SUM(E129:E135)</f>
        <v>150</v>
      </c>
      <c r="F127" s="367">
        <f>SUM(F129:F135)</f>
        <v>186</v>
      </c>
      <c r="G127" s="104"/>
      <c r="H127" s="104"/>
    </row>
    <row r="128" spans="1:8" ht="14.25" thickBot="1" thickTop="1">
      <c r="A128" s="85">
        <v>2018</v>
      </c>
      <c r="B128" s="86"/>
      <c r="C128" s="86"/>
      <c r="D128" s="87"/>
      <c r="E128" s="105">
        <v>39448</v>
      </c>
      <c r="F128" s="105">
        <v>43830</v>
      </c>
      <c r="G128" s="131"/>
      <c r="H128" s="105"/>
    </row>
    <row r="129" spans="1:8" ht="13.5" thickTop="1">
      <c r="A129" s="88" t="s">
        <v>28</v>
      </c>
      <c r="B129" s="89" t="s">
        <v>31</v>
      </c>
      <c r="C129" s="90"/>
      <c r="D129" s="91"/>
      <c r="E129" s="92"/>
      <c r="F129" s="92"/>
      <c r="G129" s="92"/>
      <c r="H129" s="92"/>
    </row>
    <row r="130" spans="1:8" ht="12.75">
      <c r="A130" s="88"/>
      <c r="B130" s="93" t="s">
        <v>29</v>
      </c>
      <c r="C130" s="94"/>
      <c r="D130" s="95"/>
      <c r="E130" s="96">
        <v>2</v>
      </c>
      <c r="F130" s="96">
        <v>2</v>
      </c>
      <c r="G130" s="96"/>
      <c r="H130" s="96"/>
    </row>
    <row r="131" spans="1:8" ht="12.75">
      <c r="A131" s="88"/>
      <c r="B131" s="93" t="s">
        <v>32</v>
      </c>
      <c r="C131" s="94"/>
      <c r="D131" s="95"/>
      <c r="E131" s="96">
        <v>2</v>
      </c>
      <c r="F131" s="96">
        <v>14</v>
      </c>
      <c r="G131" s="96"/>
      <c r="H131" s="96"/>
    </row>
    <row r="132" spans="1:8" ht="12.75">
      <c r="A132" s="88"/>
      <c r="B132" s="699" t="s">
        <v>272</v>
      </c>
      <c r="C132" s="700"/>
      <c r="D132" s="701"/>
      <c r="E132" s="542">
        <v>137</v>
      </c>
      <c r="F132" s="96">
        <v>161</v>
      </c>
      <c r="G132" s="96"/>
      <c r="H132" s="96"/>
    </row>
    <row r="133" spans="1:8" ht="12.75">
      <c r="A133" s="88"/>
      <c r="B133" s="93" t="s">
        <v>271</v>
      </c>
      <c r="C133" s="94"/>
      <c r="D133" s="95"/>
      <c r="E133" s="96">
        <v>6</v>
      </c>
      <c r="F133" s="96">
        <v>6</v>
      </c>
      <c r="G133" s="96"/>
      <c r="H133" s="96"/>
    </row>
    <row r="134" spans="1:8" ht="12.75">
      <c r="A134" s="88"/>
      <c r="B134" s="567" t="s">
        <v>33</v>
      </c>
      <c r="C134" s="568"/>
      <c r="D134" s="569"/>
      <c r="E134" s="570">
        <v>1</v>
      </c>
      <c r="F134" s="570">
        <v>1</v>
      </c>
      <c r="G134" s="570"/>
      <c r="H134" s="570"/>
    </row>
    <row r="135" spans="1:8" ht="13.5" thickBot="1">
      <c r="A135" s="97"/>
      <c r="B135" s="98" t="s">
        <v>34</v>
      </c>
      <c r="C135" s="99"/>
      <c r="D135" s="100"/>
      <c r="E135" s="101">
        <v>2</v>
      </c>
      <c r="F135" s="101">
        <v>2</v>
      </c>
      <c r="G135" s="101"/>
      <c r="H135" s="101"/>
    </row>
    <row r="136" ht="13.5" thickTop="1"/>
  </sheetData>
  <sheetProtection formatCells="0" formatColumns="0" formatRows="0"/>
  <mergeCells count="3">
    <mergeCell ref="A115:D115"/>
    <mergeCell ref="B132:D132"/>
    <mergeCell ref="A116:D116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0" r:id="rId1"/>
  <headerFooter alignWithMargins="0">
    <oddHeader>&amp;C&amp;"Times New Roman,Normál"Mezőkovácsháza Város Önkormányzata költségvetés&amp;R&amp;"Times New Roman,Normál"&amp;11 2.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137"/>
  <sheetViews>
    <sheetView workbookViewId="0" topLeftCell="A73">
      <selection activeCell="F133" sqref="F133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264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341</v>
      </c>
      <c r="F3" s="44"/>
      <c r="G3" s="45"/>
      <c r="H3" s="45"/>
    </row>
    <row r="4" spans="1:8" ht="39" thickBot="1">
      <c r="A4" s="110" t="s">
        <v>39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6630000</v>
      </c>
      <c r="F5" s="73">
        <f>F6+F13+F14+F21</f>
        <v>29868375</v>
      </c>
      <c r="G5" s="317">
        <f>G6+G13+G14+G21</f>
        <v>29868375</v>
      </c>
      <c r="H5" s="126">
        <f>IF(F5=0,"",G5/F5*100)</f>
        <v>100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3">
        <f>SUM(E7:E12)</f>
        <v>0</v>
      </c>
      <c r="F6" s="334">
        <f>SUM(F7:F12)</f>
        <v>0</v>
      </c>
      <c r="G6" s="335">
        <f>SUM(G7:G12)</f>
        <v>0</v>
      </c>
      <c r="H6" s="75">
        <f aca="true" t="shared" si="0" ref="H6:H69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1" customFormat="1" ht="24" customHeight="1" hidden="1" thickBot="1">
      <c r="A8" s="408"/>
      <c r="B8" s="409"/>
      <c r="C8" s="410">
        <v>2</v>
      </c>
      <c r="D8" s="324" t="s">
        <v>154</v>
      </c>
      <c r="E8" s="412"/>
      <c r="F8" s="413"/>
      <c r="G8" s="414"/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380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381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5">
        <v>2196000</v>
      </c>
      <c r="F13" s="326">
        <v>2008135</v>
      </c>
      <c r="G13" s="327">
        <v>2008135</v>
      </c>
      <c r="H13" s="75">
        <f t="shared" si="0"/>
        <v>100</v>
      </c>
    </row>
    <row r="14" spans="1:8" ht="24" customHeight="1" thickBot="1">
      <c r="A14" s="23"/>
      <c r="B14" s="24" t="s">
        <v>12</v>
      </c>
      <c r="C14" s="27"/>
      <c r="D14" s="324" t="s">
        <v>174</v>
      </c>
      <c r="E14" s="115">
        <f>SUM(E15:E18)+E20</f>
        <v>4434000</v>
      </c>
      <c r="F14" s="115">
        <f>SUM(F15:F18)+F20</f>
        <v>27860240</v>
      </c>
      <c r="G14" s="115">
        <f>SUM(G15:G18)+G20</f>
        <v>27860240</v>
      </c>
      <c r="H14" s="75">
        <f t="shared" si="0"/>
        <v>100</v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s="411" customFormat="1" ht="24" customHeight="1" thickBot="1">
      <c r="A17" s="453"/>
      <c r="B17" s="454"/>
      <c r="C17" s="455" t="s">
        <v>12</v>
      </c>
      <c r="D17" s="324" t="s">
        <v>185</v>
      </c>
      <c r="E17" s="462">
        <v>4434000</v>
      </c>
      <c r="F17" s="463">
        <v>27860240</v>
      </c>
      <c r="G17" s="464">
        <v>27860240</v>
      </c>
      <c r="H17" s="465">
        <f t="shared" si="0"/>
        <v>100</v>
      </c>
    </row>
    <row r="18" spans="1:8" s="411" customFormat="1" ht="24" customHeight="1" hidden="1" thickBot="1">
      <c r="A18" s="470"/>
      <c r="B18" s="471"/>
      <c r="C18" s="472" t="s">
        <v>14</v>
      </c>
      <c r="D18" s="395" t="s">
        <v>181</v>
      </c>
      <c r="E18" s="473"/>
      <c r="F18" s="474"/>
      <c r="G18" s="475"/>
      <c r="H18" s="46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5" t="s">
        <v>279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1" t="s">
        <v>177</v>
      </c>
      <c r="E21" s="328"/>
      <c r="F21" s="329"/>
      <c r="G21" s="330"/>
      <c r="H21" s="75">
        <f t="shared" si="0"/>
      </c>
    </row>
    <row r="22" spans="1:8" ht="24" customHeight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6">
        <f>SUM(F23:F26)</f>
        <v>18262</v>
      </c>
      <c r="G22" s="76">
        <f>SUM(G23:G26)</f>
        <v>18262</v>
      </c>
      <c r="H22" s="75">
        <f t="shared" si="0"/>
        <v>100</v>
      </c>
    </row>
    <row r="23" spans="1:8" ht="24" customHeight="1" thickBot="1">
      <c r="A23" s="32"/>
      <c r="B23" s="33" t="s">
        <v>9</v>
      </c>
      <c r="C23" s="34"/>
      <c r="D23" s="22" t="s">
        <v>178</v>
      </c>
      <c r="E23" s="6"/>
      <c r="F23" s="2">
        <v>18262</v>
      </c>
      <c r="G23" s="47">
        <v>18262</v>
      </c>
      <c r="H23" s="75">
        <f t="shared" si="0"/>
        <v>100</v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184</v>
      </c>
      <c r="E29" s="117"/>
      <c r="F29" s="118"/>
      <c r="G29" s="119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693" t="s">
        <v>44</v>
      </c>
      <c r="B34" s="694"/>
      <c r="C34" s="694"/>
      <c r="D34" s="695"/>
      <c r="E34" s="76">
        <f>E5+E22+E30</f>
        <v>6630000</v>
      </c>
      <c r="F34" s="73">
        <f>F5+F22+F30</f>
        <v>29886637</v>
      </c>
      <c r="G34" s="74">
        <f>G5+G22+G30</f>
        <v>29886637</v>
      </c>
      <c r="H34" s="75">
        <f t="shared" si="0"/>
        <v>100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E36+E40+E43</f>
        <v>187658000</v>
      </c>
      <c r="F35" s="73">
        <f>F36+F40+F43</f>
        <v>169467905</v>
      </c>
      <c r="G35" s="74">
        <f>G36+G40+G43</f>
        <v>169467905</v>
      </c>
      <c r="H35" s="75">
        <f t="shared" si="0"/>
        <v>100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SUM(E37:E39)</f>
        <v>0</v>
      </c>
      <c r="F36" s="323">
        <f>SUM(F37:F39)</f>
        <v>760097</v>
      </c>
      <c r="G36" s="332">
        <f>SUM(G37:G39)</f>
        <v>760097</v>
      </c>
      <c r="H36" s="75">
        <f t="shared" si="0"/>
        <v>100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/>
      <c r="F37" s="2">
        <v>760097</v>
      </c>
      <c r="G37" s="47">
        <v>760097</v>
      </c>
      <c r="H37" s="75">
        <f t="shared" si="0"/>
        <v>100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/>
      <c r="C39" s="25">
        <v>3</v>
      </c>
      <c r="D39" s="26" t="s">
        <v>506</v>
      </c>
      <c r="E39" s="6"/>
      <c r="F39" s="2"/>
      <c r="G39" s="47"/>
      <c r="H39" s="75">
        <f t="shared" si="0"/>
      </c>
    </row>
    <row r="40" spans="1:8" ht="24" customHeight="1" hidden="1" thickBot="1">
      <c r="A40" s="23"/>
      <c r="B40" s="24" t="s">
        <v>11</v>
      </c>
      <c r="C40" s="25"/>
      <c r="D40" s="26" t="s">
        <v>149</v>
      </c>
      <c r="E40" s="115">
        <f>SUM(E41:E42)</f>
        <v>0</v>
      </c>
      <c r="F40" s="323">
        <f>SUM(F41:F42)</f>
        <v>0</v>
      </c>
      <c r="G40" s="332">
        <f>SUM(G41:G42)</f>
        <v>0</v>
      </c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151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152</v>
      </c>
      <c r="E42" s="6"/>
      <c r="F42" s="2"/>
      <c r="G42" s="47"/>
      <c r="H42" s="75">
        <f t="shared" si="0"/>
      </c>
    </row>
    <row r="43" spans="1:8" s="425" customFormat="1" ht="24" customHeight="1" thickBot="1">
      <c r="A43" s="23"/>
      <c r="B43" s="24" t="s">
        <v>12</v>
      </c>
      <c r="C43" s="25"/>
      <c r="D43" s="424" t="s">
        <v>116</v>
      </c>
      <c r="E43" s="323">
        <f>SUM(E44:E45)</f>
        <v>187658000</v>
      </c>
      <c r="F43" s="553">
        <f>SUM(F44:F45)</f>
        <v>168707808</v>
      </c>
      <c r="G43" s="323">
        <f>SUM(G44:G45)</f>
        <v>168707808</v>
      </c>
      <c r="H43" s="75">
        <f>IF(F43=0,"",G43/F43*100)</f>
        <v>100</v>
      </c>
    </row>
    <row r="44" spans="1:8" s="425" customFormat="1" ht="24" customHeight="1" thickBot="1">
      <c r="A44" s="23"/>
      <c r="B44" s="24"/>
      <c r="C44" s="25" t="s">
        <v>9</v>
      </c>
      <c r="D44" s="424" t="s">
        <v>3</v>
      </c>
      <c r="E44" s="380"/>
      <c r="F44" s="106"/>
      <c r="G44" s="107"/>
      <c r="H44" s="75">
        <f>IF(F44=0,"",G44/F44*100)</f>
      </c>
    </row>
    <row r="45" spans="1:8" s="425" customFormat="1" ht="24" customHeight="1" thickBot="1">
      <c r="A45" s="23"/>
      <c r="B45" s="24"/>
      <c r="C45" s="25" t="s">
        <v>11</v>
      </c>
      <c r="D45" s="424" t="s">
        <v>4</v>
      </c>
      <c r="E45" s="380">
        <v>187658000</v>
      </c>
      <c r="F45" s="466">
        <v>168707808</v>
      </c>
      <c r="G45" s="107">
        <v>168707808</v>
      </c>
      <c r="H45" s="75">
        <f>IF(F45=0,"",G45/F45*100)</f>
        <v>100</v>
      </c>
    </row>
    <row r="46" spans="1:8" ht="24" customHeight="1" thickBot="1">
      <c r="A46" s="18" t="s">
        <v>15</v>
      </c>
      <c r="B46" s="19"/>
      <c r="C46" s="42"/>
      <c r="D46" s="21" t="s">
        <v>153</v>
      </c>
      <c r="E46" s="426"/>
      <c r="F46" s="427"/>
      <c r="G46" s="428"/>
      <c r="H46" s="52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194288000</v>
      </c>
      <c r="F47" s="73">
        <f>F34+F35+F46</f>
        <v>199354542</v>
      </c>
      <c r="G47" s="74">
        <f>G34+G35+G46</f>
        <v>199354542</v>
      </c>
      <c r="H47" s="75">
        <f t="shared" si="0"/>
        <v>100</v>
      </c>
    </row>
    <row r="48" ht="13.5" hidden="1" thickBot="1">
      <c r="H48" s="75">
        <f t="shared" si="0"/>
      </c>
    </row>
    <row r="49" ht="13.5" hidden="1" thickBot="1">
      <c r="H49" s="75">
        <f t="shared" si="0"/>
      </c>
    </row>
    <row r="50" ht="13.5" hidden="1" thickBot="1">
      <c r="H50" s="75">
        <f t="shared" si="0"/>
      </c>
    </row>
    <row r="51" ht="13.5" hidden="1" thickBot="1">
      <c r="H51" s="75">
        <f t="shared" si="0"/>
      </c>
    </row>
    <row r="52" ht="13.5" hidden="1" thickBot="1">
      <c r="H52" s="75">
        <f t="shared" si="0"/>
      </c>
    </row>
    <row r="53" ht="13.5" hidden="1" thickBot="1">
      <c r="H53" s="75">
        <f t="shared" si="0"/>
      </c>
    </row>
    <row r="54" ht="13.5" hidden="1" thickBot="1">
      <c r="H54" s="75">
        <f t="shared" si="0"/>
      </c>
    </row>
    <row r="55" ht="13.5" hidden="1" thickBot="1">
      <c r="H55" s="75">
        <f t="shared" si="0"/>
      </c>
    </row>
    <row r="56" ht="13.5" hidden="1" thickBot="1">
      <c r="H56" s="75">
        <f t="shared" si="0"/>
      </c>
    </row>
    <row r="57" ht="13.5" hidden="1" thickBot="1">
      <c r="H57" s="75">
        <f t="shared" si="0"/>
      </c>
    </row>
    <row r="58" ht="13.5" hidden="1" thickBot="1">
      <c r="H58" s="75">
        <f t="shared" si="0"/>
      </c>
    </row>
    <row r="59" ht="13.5" hidden="1" thickBot="1">
      <c r="H59" s="75">
        <f t="shared" si="0"/>
      </c>
    </row>
    <row r="60" ht="13.5" hidden="1" thickBot="1">
      <c r="H60" s="75">
        <f t="shared" si="0"/>
      </c>
    </row>
    <row r="61" ht="13.5" hidden="1" thickBot="1">
      <c r="H61" s="75">
        <f t="shared" si="0"/>
      </c>
    </row>
    <row r="62" ht="13.5" hidden="1" thickBot="1">
      <c r="H62" s="75">
        <f t="shared" si="0"/>
      </c>
    </row>
    <row r="63" ht="13.5" hidden="1" thickBot="1">
      <c r="H63" s="75">
        <f t="shared" si="0"/>
      </c>
    </row>
    <row r="64" ht="13.5" hidden="1" thickBot="1">
      <c r="H64" s="75">
        <f t="shared" si="0"/>
      </c>
    </row>
    <row r="65" ht="13.5" hidden="1" thickBot="1">
      <c r="H65" s="75">
        <f t="shared" si="0"/>
      </c>
    </row>
    <row r="66" ht="13.5" hidden="1" thickBot="1">
      <c r="H66" s="75">
        <f t="shared" si="0"/>
      </c>
    </row>
    <row r="67" ht="13.5" hidden="1" thickBot="1">
      <c r="H67" s="75">
        <f t="shared" si="0"/>
      </c>
    </row>
    <row r="68" ht="13.5" hidden="1" thickBot="1">
      <c r="H68" s="75">
        <f t="shared" si="0"/>
      </c>
    </row>
    <row r="69" ht="13.5" hidden="1" thickBot="1">
      <c r="H69" s="75">
        <f t="shared" si="0"/>
      </c>
    </row>
    <row r="70" ht="16.5" customHeight="1"/>
    <row r="71" spans="1:7" ht="18.75" thickBot="1">
      <c r="A71" s="7" t="s">
        <v>264</v>
      </c>
      <c r="D71" s="125"/>
      <c r="G71" s="10" t="s">
        <v>130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21</v>
      </c>
      <c r="E72" s="702" t="s">
        <v>341</v>
      </c>
      <c r="F72" s="703"/>
      <c r="G72" s="703"/>
      <c r="H72" s="704"/>
    </row>
    <row r="73" spans="1:8" ht="39" thickBot="1">
      <c r="A73" s="705" t="s">
        <v>39</v>
      </c>
      <c r="B73" s="706"/>
      <c r="C73" s="706"/>
      <c r="D73" s="707"/>
      <c r="E73" s="15" t="s">
        <v>0</v>
      </c>
      <c r="F73" s="16" t="s">
        <v>1</v>
      </c>
      <c r="G73" s="17" t="s">
        <v>2</v>
      </c>
      <c r="H73" s="48" t="s">
        <v>22</v>
      </c>
    </row>
    <row r="74" spans="1:8" ht="24" customHeight="1" thickBot="1">
      <c r="A74" s="18" t="s">
        <v>9</v>
      </c>
      <c r="B74" s="19"/>
      <c r="C74" s="19"/>
      <c r="D74" s="60" t="s">
        <v>112</v>
      </c>
      <c r="E74" s="76">
        <f>E75+E76+E77+E80+E92+E107+E108</f>
        <v>184616000</v>
      </c>
      <c r="F74" s="73">
        <f>F75+F76+F77+F80+F92+F107+F108</f>
        <v>198726414</v>
      </c>
      <c r="G74" s="74">
        <f>G75+G76+G77+G80+G92+G107+G108</f>
        <v>194745379</v>
      </c>
      <c r="H74" s="126">
        <f>IF(F74=0,"",G74/F74*100)</f>
        <v>97.9967257900603</v>
      </c>
    </row>
    <row r="75" spans="1:8" ht="24" customHeight="1" thickBot="1">
      <c r="A75" s="32"/>
      <c r="B75" s="33" t="s">
        <v>9</v>
      </c>
      <c r="C75" s="49"/>
      <c r="D75" s="61" t="s">
        <v>165</v>
      </c>
      <c r="E75" s="72">
        <v>129656000</v>
      </c>
      <c r="F75" s="554">
        <v>145026284</v>
      </c>
      <c r="G75" s="341">
        <v>141601617</v>
      </c>
      <c r="H75" s="126">
        <f aca="true" t="shared" si="1" ref="H75:H126">IF(F75=0,"",G75/F75*100)</f>
        <v>97.6385887402314</v>
      </c>
    </row>
    <row r="76" spans="1:8" ht="24" customHeight="1" thickBot="1">
      <c r="A76" s="23"/>
      <c r="B76" s="24" t="s">
        <v>11</v>
      </c>
      <c r="C76" s="50"/>
      <c r="D76" s="62" t="s">
        <v>166</v>
      </c>
      <c r="E76" s="6">
        <v>25882000</v>
      </c>
      <c r="F76" s="466">
        <v>27637654</v>
      </c>
      <c r="G76" s="342">
        <v>27154286</v>
      </c>
      <c r="H76" s="126">
        <f t="shared" si="1"/>
        <v>98.25105271236119</v>
      </c>
    </row>
    <row r="77" spans="1:8" ht="24" customHeight="1" thickBot="1">
      <c r="A77" s="23"/>
      <c r="B77" s="24" t="s">
        <v>12</v>
      </c>
      <c r="C77" s="50"/>
      <c r="D77" s="62" t="s">
        <v>167</v>
      </c>
      <c r="E77" s="6">
        <v>29078000</v>
      </c>
      <c r="F77" s="106">
        <v>26062476</v>
      </c>
      <c r="G77" s="342">
        <v>25989476</v>
      </c>
      <c r="H77" s="126">
        <f t="shared" si="1"/>
        <v>99.7199038188083</v>
      </c>
    </row>
    <row r="78" spans="1:8" s="419" customFormat="1" ht="24" customHeight="1" hidden="1" thickBot="1">
      <c r="A78" s="420"/>
      <c r="B78" s="421"/>
      <c r="C78" s="422"/>
      <c r="D78" s="415" t="s">
        <v>157</v>
      </c>
      <c r="E78" s="416"/>
      <c r="F78" s="417"/>
      <c r="G78" s="418"/>
      <c r="H78" s="423">
        <f t="shared" si="1"/>
      </c>
    </row>
    <row r="79" spans="1:8" s="419" customFormat="1" ht="24" customHeight="1" hidden="1" thickBot="1">
      <c r="A79" s="420"/>
      <c r="B79" s="421"/>
      <c r="C79" s="422"/>
      <c r="D79" s="415" t="s">
        <v>158</v>
      </c>
      <c r="E79" s="416"/>
      <c r="F79" s="417"/>
      <c r="G79" s="418"/>
      <c r="H79" s="423">
        <f t="shared" si="1"/>
      </c>
    </row>
    <row r="80" spans="1:8" ht="24" customHeight="1" hidden="1" thickBot="1">
      <c r="A80" s="23"/>
      <c r="B80" s="24" t="s">
        <v>14</v>
      </c>
      <c r="C80" s="50"/>
      <c r="D80" s="62" t="s">
        <v>169</v>
      </c>
      <c r="E80" s="77">
        <f>SUM(E81:E91)</f>
        <v>0</v>
      </c>
      <c r="F80" s="346">
        <f>SUM(F81:F91)</f>
        <v>0</v>
      </c>
      <c r="G80" s="344">
        <f>SUM(G81:G91)</f>
        <v>0</v>
      </c>
      <c r="H80" s="126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189</v>
      </c>
      <c r="E81" s="6"/>
      <c r="F81" s="106"/>
      <c r="G81" s="342"/>
      <c r="H81" s="126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113</v>
      </c>
      <c r="E82" s="6"/>
      <c r="F82" s="106"/>
      <c r="G82" s="342"/>
      <c r="H82" s="126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43</v>
      </c>
      <c r="E83" s="6"/>
      <c r="F83" s="106"/>
      <c r="G83" s="342"/>
      <c r="H83" s="126"/>
    </row>
    <row r="84" spans="1:8" ht="24" customHeight="1" hidden="1" thickBot="1">
      <c r="A84" s="23"/>
      <c r="B84" s="24"/>
      <c r="C84" s="50" t="s">
        <v>14</v>
      </c>
      <c r="D84" s="63" t="s">
        <v>188</v>
      </c>
      <c r="E84" s="6"/>
      <c r="F84" s="106"/>
      <c r="G84" s="342"/>
      <c r="H84" s="126"/>
    </row>
    <row r="85" spans="1:8" ht="24" customHeight="1" hidden="1" thickBot="1">
      <c r="A85" s="23"/>
      <c r="B85" s="24"/>
      <c r="C85" s="50" t="s">
        <v>15</v>
      </c>
      <c r="D85" s="63" t="s">
        <v>316</v>
      </c>
      <c r="E85" s="6"/>
      <c r="F85" s="106"/>
      <c r="G85" s="342"/>
      <c r="H85" s="126"/>
    </row>
    <row r="86" spans="1:8" ht="24" customHeight="1" hidden="1" thickBot="1">
      <c r="A86" s="23"/>
      <c r="B86" s="24"/>
      <c r="C86" s="50" t="s">
        <v>16</v>
      </c>
      <c r="D86" s="63" t="s">
        <v>503</v>
      </c>
      <c r="E86" s="6"/>
      <c r="F86" s="106"/>
      <c r="G86" s="342"/>
      <c r="H86" s="126"/>
    </row>
    <row r="87" spans="1:8" ht="24" customHeight="1" hidden="1" thickBot="1">
      <c r="A87" s="23"/>
      <c r="B87" s="24"/>
      <c r="C87" s="50" t="s">
        <v>17</v>
      </c>
      <c r="D87" s="63" t="s">
        <v>504</v>
      </c>
      <c r="E87" s="6"/>
      <c r="F87" s="106"/>
      <c r="G87" s="342"/>
      <c r="H87" s="126"/>
    </row>
    <row r="88" spans="1:8" ht="24" customHeight="1" hidden="1" thickBot="1">
      <c r="A88" s="23"/>
      <c r="B88" s="24"/>
      <c r="C88" s="50" t="s">
        <v>18</v>
      </c>
      <c r="D88" s="63" t="s">
        <v>505</v>
      </c>
      <c r="E88" s="6"/>
      <c r="F88" s="106"/>
      <c r="G88" s="342"/>
      <c r="H88" s="126"/>
    </row>
    <row r="89" spans="1:8" ht="24" customHeight="1" hidden="1" thickBot="1">
      <c r="A89" s="23"/>
      <c r="B89" s="24"/>
      <c r="C89" s="50" t="s">
        <v>30</v>
      </c>
      <c r="D89" s="63" t="s">
        <v>429</v>
      </c>
      <c r="E89" s="6"/>
      <c r="F89" s="106"/>
      <c r="G89" s="342"/>
      <c r="H89" s="126"/>
    </row>
    <row r="90" spans="1:8" ht="24" customHeight="1" hidden="1" thickBot="1">
      <c r="A90" s="23"/>
      <c r="B90" s="24"/>
      <c r="C90" s="50" t="s">
        <v>164</v>
      </c>
      <c r="D90" s="63" t="s">
        <v>275</v>
      </c>
      <c r="E90" s="6"/>
      <c r="F90" s="106"/>
      <c r="G90" s="342"/>
      <c r="H90" s="126"/>
    </row>
    <row r="91" spans="1:8" ht="24" customHeight="1" hidden="1" thickBot="1">
      <c r="A91" s="23"/>
      <c r="B91" s="24"/>
      <c r="C91" s="50" t="s">
        <v>326</v>
      </c>
      <c r="D91" s="63" t="s">
        <v>430</v>
      </c>
      <c r="E91" s="6"/>
      <c r="F91" s="106"/>
      <c r="G91" s="342"/>
      <c r="H91" s="126"/>
    </row>
    <row r="92" spans="1:8" ht="24" customHeight="1" hidden="1" thickBot="1">
      <c r="A92" s="23"/>
      <c r="B92" s="24" t="s">
        <v>15</v>
      </c>
      <c r="C92" s="50"/>
      <c r="D92" s="62" t="s">
        <v>170</v>
      </c>
      <c r="E92" s="115">
        <f>SUM(E93:E106)</f>
        <v>0</v>
      </c>
      <c r="F92" s="323">
        <f>SUM(F93:F106)</f>
        <v>0</v>
      </c>
      <c r="G92" s="320">
        <f>SUM(G93:G106)</f>
        <v>0</v>
      </c>
      <c r="H92" s="126">
        <f t="shared" si="1"/>
      </c>
    </row>
    <row r="93" spans="1:8" ht="24" customHeight="1" hidden="1" thickBot="1">
      <c r="A93" s="23"/>
      <c r="B93" s="24"/>
      <c r="C93" s="50" t="s">
        <v>9</v>
      </c>
      <c r="D93" s="62" t="s">
        <v>321</v>
      </c>
      <c r="E93" s="6"/>
      <c r="F93" s="106"/>
      <c r="G93" s="342"/>
      <c r="H93" s="126">
        <f t="shared" si="1"/>
      </c>
    </row>
    <row r="94" spans="1:8" ht="24" customHeight="1" hidden="1" thickBot="1">
      <c r="A94" s="23"/>
      <c r="B94" s="24"/>
      <c r="C94" s="50" t="s">
        <v>11</v>
      </c>
      <c r="D94" s="62" t="s">
        <v>114</v>
      </c>
      <c r="E94" s="6"/>
      <c r="F94" s="106"/>
      <c r="G94" s="342"/>
      <c r="H94" s="126">
        <f t="shared" si="1"/>
      </c>
    </row>
    <row r="95" spans="1:8" ht="24" customHeight="1" hidden="1" thickBot="1">
      <c r="A95" s="23"/>
      <c r="B95" s="24"/>
      <c r="C95" s="50" t="s">
        <v>12</v>
      </c>
      <c r="D95" s="62" t="s">
        <v>35</v>
      </c>
      <c r="E95" s="6"/>
      <c r="F95" s="106"/>
      <c r="G95" s="342"/>
      <c r="H95" s="126">
        <f t="shared" si="1"/>
      </c>
    </row>
    <row r="96" spans="1:8" ht="24" customHeight="1" hidden="1" thickBot="1">
      <c r="A96" s="23"/>
      <c r="B96" s="24"/>
      <c r="C96" s="50" t="s">
        <v>14</v>
      </c>
      <c r="D96" s="62" t="s">
        <v>36</v>
      </c>
      <c r="E96" s="6"/>
      <c r="F96" s="106"/>
      <c r="G96" s="342"/>
      <c r="H96" s="126">
        <f t="shared" si="1"/>
      </c>
    </row>
    <row r="97" spans="1:8" ht="24" customHeight="1" hidden="1" thickBot="1">
      <c r="A97" s="23"/>
      <c r="B97" s="24"/>
      <c r="C97" s="50" t="s">
        <v>15</v>
      </c>
      <c r="D97" s="62" t="s">
        <v>115</v>
      </c>
      <c r="E97" s="6"/>
      <c r="F97" s="106"/>
      <c r="G97" s="342"/>
      <c r="H97" s="126">
        <f t="shared" si="1"/>
      </c>
    </row>
    <row r="98" spans="1:8" ht="24" customHeight="1" hidden="1" thickBot="1">
      <c r="A98" s="23"/>
      <c r="B98" s="24"/>
      <c r="C98" s="50" t="s">
        <v>16</v>
      </c>
      <c r="D98" s="62" t="s">
        <v>37</v>
      </c>
      <c r="E98" s="6"/>
      <c r="F98" s="106"/>
      <c r="G98" s="342"/>
      <c r="H98" s="126">
        <f t="shared" si="1"/>
      </c>
    </row>
    <row r="99" spans="1:8" ht="24" customHeight="1" hidden="1" thickBot="1">
      <c r="A99" s="23"/>
      <c r="B99" s="24"/>
      <c r="C99" s="50" t="s">
        <v>17</v>
      </c>
      <c r="D99" s="62" t="s">
        <v>285</v>
      </c>
      <c r="E99" s="6"/>
      <c r="F99" s="106"/>
      <c r="G99" s="342"/>
      <c r="H99" s="126"/>
    </row>
    <row r="100" spans="1:8" ht="24" customHeight="1" hidden="1" thickBot="1">
      <c r="A100" s="23"/>
      <c r="B100" s="24"/>
      <c r="C100" s="50" t="s">
        <v>18</v>
      </c>
      <c r="D100" s="62" t="s">
        <v>159</v>
      </c>
      <c r="E100" s="6"/>
      <c r="F100" s="106"/>
      <c r="G100" s="342"/>
      <c r="H100" s="126"/>
    </row>
    <row r="101" spans="1:8" ht="24" customHeight="1" hidden="1" thickBot="1">
      <c r="A101" s="23"/>
      <c r="B101" s="24"/>
      <c r="C101" s="50" t="s">
        <v>30</v>
      </c>
      <c r="D101" s="62" t="s">
        <v>322</v>
      </c>
      <c r="E101" s="6"/>
      <c r="F101" s="106"/>
      <c r="G101" s="342"/>
      <c r="H101" s="126"/>
    </row>
    <row r="102" spans="1:8" ht="24" customHeight="1" hidden="1" thickBot="1">
      <c r="A102" s="23"/>
      <c r="B102" s="24"/>
      <c r="C102" s="50" t="s">
        <v>164</v>
      </c>
      <c r="D102" s="62" t="s">
        <v>286</v>
      </c>
      <c r="E102" s="6"/>
      <c r="F102" s="106"/>
      <c r="G102" s="342"/>
      <c r="H102" s="126">
        <f t="shared" si="1"/>
      </c>
    </row>
    <row r="103" spans="1:8" ht="24" customHeight="1" hidden="1" thickBot="1">
      <c r="A103" s="23"/>
      <c r="B103" s="24"/>
      <c r="C103" s="50" t="s">
        <v>326</v>
      </c>
      <c r="D103" s="62" t="s">
        <v>327</v>
      </c>
      <c r="E103" s="6"/>
      <c r="F103" s="106"/>
      <c r="G103" s="342"/>
      <c r="H103" s="126">
        <f t="shared" si="1"/>
      </c>
    </row>
    <row r="104" spans="1:8" ht="24" customHeight="1" hidden="1" thickBot="1">
      <c r="A104" s="23"/>
      <c r="B104" s="24"/>
      <c r="C104" s="50" t="s">
        <v>328</v>
      </c>
      <c r="D104" s="62" t="s">
        <v>329</v>
      </c>
      <c r="E104" s="6"/>
      <c r="F104" s="106"/>
      <c r="G104" s="342"/>
      <c r="H104" s="126">
        <f t="shared" si="1"/>
      </c>
    </row>
    <row r="105" spans="1:8" ht="24" customHeight="1" hidden="1" thickBot="1">
      <c r="A105" s="23"/>
      <c r="B105" s="24"/>
      <c r="C105" s="50" t="s">
        <v>330</v>
      </c>
      <c r="D105" s="62" t="s">
        <v>382</v>
      </c>
      <c r="E105" s="6"/>
      <c r="F105" s="106"/>
      <c r="G105" s="342"/>
      <c r="H105" s="126"/>
    </row>
    <row r="106" spans="1:8" ht="24" customHeight="1" hidden="1" thickBot="1">
      <c r="A106" s="23"/>
      <c r="B106" s="24"/>
      <c r="C106" s="50" t="s">
        <v>331</v>
      </c>
      <c r="D106" s="62" t="s">
        <v>333</v>
      </c>
      <c r="E106" s="6"/>
      <c r="F106" s="106"/>
      <c r="G106" s="342"/>
      <c r="H106" s="126"/>
    </row>
    <row r="107" spans="1:8" ht="24" customHeight="1" hidden="1" thickBot="1">
      <c r="A107" s="23"/>
      <c r="B107" s="24" t="s">
        <v>16</v>
      </c>
      <c r="C107" s="50"/>
      <c r="D107" s="62" t="s">
        <v>168</v>
      </c>
      <c r="E107" s="134"/>
      <c r="F107" s="106"/>
      <c r="G107" s="342"/>
      <c r="H107" s="126">
        <f t="shared" si="1"/>
      </c>
    </row>
    <row r="108" spans="1:8" ht="24" customHeight="1" hidden="1" thickBot="1">
      <c r="A108" s="23"/>
      <c r="B108" s="24" t="s">
        <v>17</v>
      </c>
      <c r="C108" s="50"/>
      <c r="D108" s="62" t="s">
        <v>280</v>
      </c>
      <c r="E108" s="115">
        <f>SUM(E109:E110)</f>
        <v>0</v>
      </c>
      <c r="F108" s="323">
        <f>SUM(F109:F110)</f>
        <v>0</v>
      </c>
      <c r="G108" s="320">
        <f>SUM(G109:G110)</f>
        <v>0</v>
      </c>
      <c r="H108" s="126">
        <f t="shared" si="1"/>
      </c>
    </row>
    <row r="109" spans="1:8" s="419" customFormat="1" ht="24" customHeight="1" hidden="1" thickBot="1">
      <c r="A109" s="420"/>
      <c r="B109" s="421"/>
      <c r="C109" s="422" t="s">
        <v>9</v>
      </c>
      <c r="D109" s="415" t="s">
        <v>314</v>
      </c>
      <c r="E109" s="416"/>
      <c r="F109" s="417"/>
      <c r="G109" s="418"/>
      <c r="H109" s="423"/>
    </row>
    <row r="110" spans="1:8" s="419" customFormat="1" ht="24" customHeight="1" hidden="1" thickBot="1">
      <c r="A110" s="420"/>
      <c r="B110" s="421"/>
      <c r="C110" s="422" t="s">
        <v>11</v>
      </c>
      <c r="D110" s="415" t="s">
        <v>315</v>
      </c>
      <c r="E110" s="416"/>
      <c r="F110" s="417"/>
      <c r="G110" s="418"/>
      <c r="H110" s="423"/>
    </row>
    <row r="111" spans="1:8" ht="24" customHeight="1" thickBot="1">
      <c r="A111" s="18" t="s">
        <v>11</v>
      </c>
      <c r="B111" s="19"/>
      <c r="C111" s="19"/>
      <c r="D111" s="60" t="s">
        <v>24</v>
      </c>
      <c r="E111" s="76">
        <f>SUM(E112:E115)</f>
        <v>9672000</v>
      </c>
      <c r="F111" s="73">
        <f>SUM(F112:F115)</f>
        <v>628128</v>
      </c>
      <c r="G111" s="74">
        <f>SUM(G112:G115)</f>
        <v>628128</v>
      </c>
      <c r="H111" s="126">
        <f t="shared" si="1"/>
        <v>100</v>
      </c>
    </row>
    <row r="112" spans="1:8" ht="24" customHeight="1" thickBot="1">
      <c r="A112" s="23"/>
      <c r="B112" s="24" t="s">
        <v>9</v>
      </c>
      <c r="C112" s="50"/>
      <c r="D112" s="62" t="s">
        <v>171</v>
      </c>
      <c r="E112" s="6">
        <v>6072000</v>
      </c>
      <c r="F112" s="2">
        <v>628128</v>
      </c>
      <c r="G112" s="343">
        <v>628128</v>
      </c>
      <c r="H112" s="126">
        <f t="shared" si="1"/>
        <v>100</v>
      </c>
    </row>
    <row r="113" spans="1:8" ht="24" customHeight="1" thickBot="1">
      <c r="A113" s="23"/>
      <c r="B113" s="24" t="s">
        <v>11</v>
      </c>
      <c r="C113" s="50"/>
      <c r="D113" s="62" t="s">
        <v>172</v>
      </c>
      <c r="E113" s="6">
        <v>3600000</v>
      </c>
      <c r="F113" s="2">
        <v>0</v>
      </c>
      <c r="G113" s="342">
        <v>0</v>
      </c>
      <c r="H113" s="126">
        <f t="shared" si="1"/>
      </c>
    </row>
    <row r="114" spans="1:8" ht="24" customHeight="1" hidden="1" thickBot="1">
      <c r="A114" s="23"/>
      <c r="B114" s="24" t="s">
        <v>12</v>
      </c>
      <c r="C114" s="50"/>
      <c r="D114" s="62" t="s">
        <v>173</v>
      </c>
      <c r="E114" s="6"/>
      <c r="F114" s="106"/>
      <c r="G114" s="343"/>
      <c r="H114" s="126">
        <f t="shared" si="1"/>
      </c>
    </row>
    <row r="115" spans="1:8" ht="24" customHeight="1" hidden="1" thickBot="1">
      <c r="A115" s="23"/>
      <c r="B115" s="24" t="s">
        <v>14</v>
      </c>
      <c r="C115" s="50"/>
      <c r="D115" s="62" t="s">
        <v>379</v>
      </c>
      <c r="E115" s="6"/>
      <c r="F115" s="106"/>
      <c r="G115" s="342"/>
      <c r="H115" s="126">
        <f t="shared" si="1"/>
      </c>
    </row>
    <row r="116" spans="1:8" ht="24" customHeight="1" thickBot="1">
      <c r="A116" s="696" t="s">
        <v>45</v>
      </c>
      <c r="B116" s="697"/>
      <c r="C116" s="697"/>
      <c r="D116" s="698"/>
      <c r="E116" s="76">
        <f>E74+E111</f>
        <v>194288000</v>
      </c>
      <c r="F116" s="73">
        <f>F74+F111</f>
        <v>199354542</v>
      </c>
      <c r="G116" s="317">
        <f>G74+G111</f>
        <v>195373507</v>
      </c>
      <c r="H116" s="126">
        <f>IF(F116=0,"",G116/F116*100)</f>
        <v>98.00303772361505</v>
      </c>
    </row>
    <row r="117" spans="1:8" ht="24" customHeight="1" hidden="1" thickBot="1">
      <c r="A117" s="696" t="s">
        <v>48</v>
      </c>
      <c r="B117" s="697"/>
      <c r="C117" s="697"/>
      <c r="D117" s="698" t="s">
        <v>48</v>
      </c>
      <c r="E117" s="76">
        <f>E118+E121</f>
        <v>0</v>
      </c>
      <c r="F117" s="73">
        <f>F118+F121</f>
        <v>0</v>
      </c>
      <c r="G117" s="317">
        <f>G118+G121</f>
        <v>0</v>
      </c>
      <c r="H117" s="126">
        <f>IF(F117=0,"",G117/F117*100)</f>
      </c>
    </row>
    <row r="118" spans="1:8" ht="24" customHeight="1" hidden="1" thickBot="1">
      <c r="A118" s="18" t="s">
        <v>12</v>
      </c>
      <c r="B118" s="19"/>
      <c r="C118" s="19"/>
      <c r="D118" s="60" t="s">
        <v>160</v>
      </c>
      <c r="E118" s="76">
        <f>SUM(E119:E120)</f>
        <v>0</v>
      </c>
      <c r="F118" s="73">
        <f>SUM(F119:F120)</f>
        <v>0</v>
      </c>
      <c r="G118" s="317">
        <f>SUM(G119:G120)</f>
        <v>0</v>
      </c>
      <c r="H118" s="126">
        <f t="shared" si="1"/>
      </c>
    </row>
    <row r="119" spans="1:8" ht="24" customHeight="1" hidden="1" thickBot="1">
      <c r="A119" s="23"/>
      <c r="B119" s="24" t="s">
        <v>9</v>
      </c>
      <c r="C119" s="50"/>
      <c r="D119" s="62" t="s">
        <v>161</v>
      </c>
      <c r="E119" s="6"/>
      <c r="F119" s="2"/>
      <c r="G119" s="343"/>
      <c r="H119" s="126">
        <f t="shared" si="1"/>
      </c>
    </row>
    <row r="120" spans="1:8" ht="24" customHeight="1" hidden="1" thickBot="1">
      <c r="A120" s="30"/>
      <c r="B120" s="31" t="s">
        <v>11</v>
      </c>
      <c r="C120" s="51"/>
      <c r="D120" s="561" t="s">
        <v>162</v>
      </c>
      <c r="E120" s="4"/>
      <c r="F120" s="3"/>
      <c r="G120" s="345"/>
      <c r="H120" s="126">
        <f t="shared" si="1"/>
      </c>
    </row>
    <row r="121" spans="1:8" ht="24" customHeight="1" hidden="1" thickBot="1">
      <c r="A121" s="18" t="s">
        <v>14</v>
      </c>
      <c r="B121" s="19"/>
      <c r="C121" s="19"/>
      <c r="D121" s="60" t="s">
        <v>334</v>
      </c>
      <c r="E121" s="76">
        <f>SUM(E122:E124)</f>
        <v>0</v>
      </c>
      <c r="F121" s="73">
        <f>SUM(F122:F124)</f>
        <v>0</v>
      </c>
      <c r="G121" s="317">
        <f>SUM(G122:G124)</f>
        <v>0</v>
      </c>
      <c r="H121" s="126"/>
    </row>
    <row r="122" spans="1:8" ht="24" customHeight="1" hidden="1" thickBot="1">
      <c r="A122" s="23"/>
      <c r="B122" s="24" t="s">
        <v>9</v>
      </c>
      <c r="C122" s="50"/>
      <c r="D122" s="560" t="s">
        <v>141</v>
      </c>
      <c r="E122" s="6"/>
      <c r="F122" s="2"/>
      <c r="G122" s="343"/>
      <c r="H122" s="126">
        <f t="shared" si="1"/>
      </c>
    </row>
    <row r="123" spans="1:8" ht="24" customHeight="1" hidden="1" thickBot="1">
      <c r="A123" s="23"/>
      <c r="B123" s="24" t="s">
        <v>11</v>
      </c>
      <c r="C123" s="50"/>
      <c r="D123" s="62" t="s">
        <v>49</v>
      </c>
      <c r="E123" s="6"/>
      <c r="F123" s="2"/>
      <c r="G123" s="343"/>
      <c r="H123" s="126">
        <f t="shared" si="1"/>
      </c>
    </row>
    <row r="124" spans="1:8" ht="24" customHeight="1" hidden="1" thickBot="1">
      <c r="A124" s="30"/>
      <c r="B124" s="31" t="s">
        <v>12</v>
      </c>
      <c r="C124" s="51"/>
      <c r="D124" s="62" t="s">
        <v>317</v>
      </c>
      <c r="E124" s="4"/>
      <c r="F124" s="3"/>
      <c r="G124" s="345"/>
      <c r="H124" s="126"/>
    </row>
    <row r="125" spans="1:8" ht="24" customHeight="1" hidden="1" thickBot="1">
      <c r="A125" s="18" t="s">
        <v>15</v>
      </c>
      <c r="B125" s="19"/>
      <c r="C125" s="19"/>
      <c r="D125" s="60" t="s">
        <v>163</v>
      </c>
      <c r="E125" s="426"/>
      <c r="F125" s="427"/>
      <c r="G125" s="429"/>
      <c r="H125" s="126">
        <f t="shared" si="1"/>
      </c>
    </row>
    <row r="126" spans="1:8" ht="24" customHeight="1" thickBot="1">
      <c r="A126" s="41" t="s">
        <v>27</v>
      </c>
      <c r="B126" s="18"/>
      <c r="C126" s="42"/>
      <c r="D126" s="21"/>
      <c r="E126" s="76">
        <f>E116+E117+E125</f>
        <v>194288000</v>
      </c>
      <c r="F126" s="73">
        <f>F116+F117+F125</f>
        <v>199354542</v>
      </c>
      <c r="G126" s="317">
        <f>G116+G117+G125</f>
        <v>195373507</v>
      </c>
      <c r="H126" s="126">
        <f t="shared" si="1"/>
        <v>98.00303772361505</v>
      </c>
    </row>
    <row r="127" spans="1:7" ht="16.5" thickBot="1">
      <c r="A127" s="79"/>
      <c r="B127" s="80"/>
      <c r="C127" s="81"/>
      <c r="D127" s="133"/>
      <c r="E127" s="84"/>
      <c r="F127" s="84"/>
      <c r="G127" s="84"/>
    </row>
    <row r="128" spans="1:8" ht="14.25" thickBot="1" thickTop="1">
      <c r="A128" s="52" t="s">
        <v>41</v>
      </c>
      <c r="B128" s="53"/>
      <c r="C128" s="54"/>
      <c r="D128" s="55"/>
      <c r="E128" s="367">
        <f>SUM(E130:E136)</f>
        <v>36</v>
      </c>
      <c r="F128" s="367">
        <f>SUM(F130:F136)</f>
        <v>45</v>
      </c>
      <c r="G128" s="104"/>
      <c r="H128" s="104"/>
    </row>
    <row r="129" spans="1:8" ht="14.25" thickBot="1" thickTop="1">
      <c r="A129" s="85">
        <v>2018</v>
      </c>
      <c r="B129" s="86"/>
      <c r="C129" s="86"/>
      <c r="D129" s="87"/>
      <c r="E129" s="105">
        <v>39448</v>
      </c>
      <c r="F129" s="105">
        <v>43830</v>
      </c>
      <c r="G129" s="131"/>
      <c r="H129" s="105"/>
    </row>
    <row r="130" spans="1:8" ht="13.5" thickTop="1">
      <c r="A130" s="88" t="s">
        <v>28</v>
      </c>
      <c r="B130" s="89" t="s">
        <v>31</v>
      </c>
      <c r="C130" s="90"/>
      <c r="D130" s="91"/>
      <c r="E130" s="364">
        <v>32</v>
      </c>
      <c r="F130" s="526">
        <v>31</v>
      </c>
      <c r="G130" s="92"/>
      <c r="H130" s="92"/>
    </row>
    <row r="131" spans="1:8" ht="12.75">
      <c r="A131" s="88"/>
      <c r="B131" s="93" t="s">
        <v>29</v>
      </c>
      <c r="C131" s="94"/>
      <c r="D131" s="95"/>
      <c r="E131" s="365"/>
      <c r="F131" s="96"/>
      <c r="G131" s="96"/>
      <c r="H131" s="96"/>
    </row>
    <row r="132" spans="1:8" ht="12.75">
      <c r="A132" s="88"/>
      <c r="B132" s="93" t="s">
        <v>32</v>
      </c>
      <c r="C132" s="94"/>
      <c r="D132" s="95"/>
      <c r="E132" s="365">
        <v>4</v>
      </c>
      <c r="F132" s="96">
        <v>3</v>
      </c>
      <c r="G132" s="96"/>
      <c r="H132" s="96"/>
    </row>
    <row r="133" spans="1:8" ht="12.75">
      <c r="A133" s="88"/>
      <c r="B133" s="699" t="s">
        <v>272</v>
      </c>
      <c r="C133" s="700"/>
      <c r="D133" s="701"/>
      <c r="E133" s="365"/>
      <c r="F133" s="96">
        <v>11</v>
      </c>
      <c r="G133" s="96"/>
      <c r="H133" s="96"/>
    </row>
    <row r="134" spans="1:8" ht="12.75">
      <c r="A134" s="88"/>
      <c r="B134" s="93" t="s">
        <v>42</v>
      </c>
      <c r="C134" s="94"/>
      <c r="D134" s="95"/>
      <c r="E134" s="365"/>
      <c r="F134" s="96"/>
      <c r="G134" s="96"/>
      <c r="H134" s="96"/>
    </row>
    <row r="135" spans="1:8" ht="12.75">
      <c r="A135" s="88"/>
      <c r="B135" s="93" t="s">
        <v>33</v>
      </c>
      <c r="C135" s="94"/>
      <c r="D135" s="95"/>
      <c r="E135" s="365"/>
      <c r="F135" s="96"/>
      <c r="G135" s="96"/>
      <c r="H135" s="96"/>
    </row>
    <row r="136" spans="1:8" ht="13.5" thickBot="1">
      <c r="A136" s="97"/>
      <c r="B136" s="98" t="s">
        <v>34</v>
      </c>
      <c r="C136" s="99"/>
      <c r="D136" s="100"/>
      <c r="E136" s="366"/>
      <c r="F136" s="101"/>
      <c r="G136" s="101"/>
      <c r="H136" s="101"/>
    </row>
    <row r="137" ht="13.5" thickTop="1">
      <c r="C137" s="8"/>
    </row>
  </sheetData>
  <sheetProtection formatCells="0" formatColumns="0" formatRows="0"/>
  <mergeCells count="6">
    <mergeCell ref="A34:D34"/>
    <mergeCell ref="A116:D116"/>
    <mergeCell ref="B133:D133"/>
    <mergeCell ref="E72:H72"/>
    <mergeCell ref="A73:D73"/>
    <mergeCell ref="A117:D117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2" r:id="rId1"/>
  <headerFooter alignWithMargins="0">
    <oddHeader>&amp;C&amp;"Times New Roman,Normál"Mezőkovácsházi Polgármesteri Hivatal költségvetés&amp;R&amp;"Times New Roman,Normál"&amp;11 3.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3"/>
  <sheetViews>
    <sheetView workbookViewId="0" topLeftCell="A71">
      <selection activeCell="F131" sqref="F131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6" width="16.25390625" style="8" bestFit="1" customWidth="1"/>
    <col min="7" max="7" width="14.75390625" style="8" bestFit="1" customWidth="1"/>
    <col min="8" max="8" width="13.625" style="8" customWidth="1"/>
    <col min="9" max="16384" width="9.125" style="8" customWidth="1"/>
  </cols>
  <sheetData>
    <row r="1" ht="15.75">
      <c r="A1" s="7" t="s">
        <v>267</v>
      </c>
    </row>
    <row r="2" spans="4:8" ht="20.25" customHeight="1" thickBot="1">
      <c r="D2" s="124" t="s">
        <v>47</v>
      </c>
      <c r="G2" s="10" t="s">
        <v>130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341</v>
      </c>
      <c r="F3" s="44"/>
      <c r="G3" s="45"/>
      <c r="H3" s="45"/>
    </row>
    <row r="4" spans="1:8" ht="39" thickBot="1">
      <c r="A4" s="110" t="s">
        <v>123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985000</v>
      </c>
      <c r="F5" s="73">
        <f>F6+F13+F14+F21</f>
        <v>13597376</v>
      </c>
      <c r="G5" s="317">
        <f>G6+G13+G14+G21</f>
        <v>13597376</v>
      </c>
      <c r="H5" s="126">
        <f>IF(F5=0,"",G5/F5*100)</f>
        <v>100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3">
        <f>SUM(E7:E12)</f>
        <v>0</v>
      </c>
      <c r="F6" s="334">
        <f>SUM(F7:F12)</f>
        <v>0</v>
      </c>
      <c r="G6" s="335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1" customFormat="1" ht="24" customHeight="1" hidden="1" thickBot="1">
      <c r="A8" s="408"/>
      <c r="B8" s="409"/>
      <c r="C8" s="410">
        <v>2</v>
      </c>
      <c r="D8" s="324" t="s">
        <v>154</v>
      </c>
      <c r="E8" s="412">
        <f>SUM(E9:E12)</f>
        <v>0</v>
      </c>
      <c r="F8" s="413">
        <f>SUM(F9:F12)</f>
        <v>0</v>
      </c>
      <c r="G8" s="414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380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381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26" t="s">
        <v>176</v>
      </c>
      <c r="E13" s="325">
        <v>985000</v>
      </c>
      <c r="F13" s="326">
        <v>1903808</v>
      </c>
      <c r="G13" s="327">
        <v>1903808</v>
      </c>
      <c r="H13" s="75">
        <f t="shared" si="0"/>
        <v>100</v>
      </c>
    </row>
    <row r="14" spans="1:8" ht="24" customHeight="1" thickBot="1">
      <c r="A14" s="23"/>
      <c r="B14" s="24" t="s">
        <v>12</v>
      </c>
      <c r="C14" s="27"/>
      <c r="D14" s="324" t="s">
        <v>174</v>
      </c>
      <c r="E14" s="115">
        <f>SUM(E15:E18)+E20</f>
        <v>0</v>
      </c>
      <c r="F14" s="115">
        <f>SUM(F15:F18)+F20</f>
        <v>11693568</v>
      </c>
      <c r="G14" s="115">
        <f>SUM(G15:G18)+G20</f>
        <v>11693568</v>
      </c>
      <c r="H14" s="75">
        <f t="shared" si="0"/>
        <v>100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>
        <v>11693568</v>
      </c>
      <c r="G15" s="47">
        <v>11693568</v>
      </c>
      <c r="H15" s="75">
        <f t="shared" si="0"/>
        <v>100</v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185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76" t="s">
        <v>181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5" t="s">
        <v>279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1" t="s">
        <v>177</v>
      </c>
      <c r="E21" s="328"/>
      <c r="F21" s="329"/>
      <c r="G21" s="330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184</v>
      </c>
      <c r="E29" s="117"/>
      <c r="F29" s="118"/>
      <c r="G29" s="119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693" t="s">
        <v>44</v>
      </c>
      <c r="B34" s="694"/>
      <c r="C34" s="694"/>
      <c r="D34" s="695"/>
      <c r="E34" s="76">
        <f>E5+E22+E30</f>
        <v>985000</v>
      </c>
      <c r="F34" s="73">
        <f>F5+F22+F30</f>
        <v>13597376</v>
      </c>
      <c r="G34" s="74">
        <f>G5+G22+G30</f>
        <v>13597376</v>
      </c>
      <c r="H34" s="75">
        <f t="shared" si="0"/>
        <v>100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E36+E40+E43</f>
        <v>180547000</v>
      </c>
      <c r="F35" s="73">
        <f>F36+F40+F43</f>
        <v>169955685</v>
      </c>
      <c r="G35" s="74">
        <f>G36+G40+G43</f>
        <v>169955685</v>
      </c>
      <c r="H35" s="75">
        <f t="shared" si="0"/>
        <v>100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323">
        <f>SUM(E37:E39)</f>
        <v>368000</v>
      </c>
      <c r="F36" s="323">
        <f>SUM(F37:F39)</f>
        <v>367644</v>
      </c>
      <c r="G36" s="332">
        <f>SUM(G37:G39)</f>
        <v>367644</v>
      </c>
      <c r="H36" s="75">
        <f t="shared" si="0"/>
        <v>100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368000</v>
      </c>
      <c r="F37" s="2">
        <v>367644</v>
      </c>
      <c r="G37" s="47">
        <v>367644</v>
      </c>
      <c r="H37" s="75">
        <f t="shared" si="0"/>
        <v>100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thickBot="1">
      <c r="A39" s="23"/>
      <c r="B39" s="24"/>
      <c r="C39" s="25">
        <v>3</v>
      </c>
      <c r="D39" s="26" t="s">
        <v>506</v>
      </c>
      <c r="E39" s="6"/>
      <c r="F39" s="2"/>
      <c r="G39" s="47"/>
      <c r="H39" s="75">
        <f t="shared" si="0"/>
      </c>
    </row>
    <row r="40" spans="1:8" ht="24" customHeight="1" hidden="1" thickBot="1">
      <c r="A40" s="23"/>
      <c r="B40" s="24" t="s">
        <v>11</v>
      </c>
      <c r="C40" s="25"/>
      <c r="D40" s="26" t="s">
        <v>149</v>
      </c>
      <c r="E40" s="115"/>
      <c r="F40" s="323"/>
      <c r="G40" s="332"/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151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152</v>
      </c>
      <c r="E42" s="6"/>
      <c r="F42" s="2"/>
      <c r="G42" s="47"/>
      <c r="H42" s="75">
        <f t="shared" si="0"/>
      </c>
    </row>
    <row r="43" spans="1:8" ht="24" customHeight="1" thickBot="1">
      <c r="A43" s="23"/>
      <c r="B43" s="24" t="s">
        <v>12</v>
      </c>
      <c r="C43" s="25"/>
      <c r="D43" s="26" t="s">
        <v>116</v>
      </c>
      <c r="E43" s="396">
        <f>SUM(E44:E45)</f>
        <v>180179000</v>
      </c>
      <c r="F43" s="430">
        <f>SUM(F44:F45)</f>
        <v>169588041</v>
      </c>
      <c r="G43" s="431">
        <f>SUM(G44:G45)</f>
        <v>169588041</v>
      </c>
      <c r="H43" s="75">
        <f>IF(F43=0,"",G43/F43*100)</f>
        <v>100</v>
      </c>
    </row>
    <row r="44" spans="1:8" ht="24" customHeight="1" thickBot="1">
      <c r="A44" s="23"/>
      <c r="B44" s="24"/>
      <c r="C44" s="25" t="s">
        <v>9</v>
      </c>
      <c r="D44" s="26" t="s">
        <v>3</v>
      </c>
      <c r="E44" s="6">
        <v>144302000</v>
      </c>
      <c r="F44" s="2">
        <v>144302000</v>
      </c>
      <c r="G44" s="47">
        <v>144302000</v>
      </c>
      <c r="H44" s="75">
        <f>IF(F44=0,"",G44/F44*100)</f>
        <v>100</v>
      </c>
    </row>
    <row r="45" spans="1:8" ht="24" customHeight="1" thickBot="1">
      <c r="A45" s="23"/>
      <c r="B45" s="24"/>
      <c r="C45" s="25" t="s">
        <v>11</v>
      </c>
      <c r="D45" s="26" t="s">
        <v>4</v>
      </c>
      <c r="E45" s="6">
        <v>35877000</v>
      </c>
      <c r="F45" s="2">
        <v>25286041</v>
      </c>
      <c r="G45" s="47">
        <v>25286041</v>
      </c>
      <c r="H45" s="75">
        <f>IF(F45=0,"",G45/F45*100)</f>
        <v>100</v>
      </c>
    </row>
    <row r="46" spans="1:8" ht="24" customHeight="1" hidden="1" thickBot="1">
      <c r="A46" s="18" t="s">
        <v>15</v>
      </c>
      <c r="B46" s="19"/>
      <c r="C46" s="42"/>
      <c r="D46" s="21" t="s">
        <v>153</v>
      </c>
      <c r="E46" s="426"/>
      <c r="F46" s="427"/>
      <c r="G46" s="428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181532000</v>
      </c>
      <c r="F47" s="73">
        <f>F34+F35+F46</f>
        <v>183553061</v>
      </c>
      <c r="G47" s="74">
        <f>G34+G35+G46</f>
        <v>183553061</v>
      </c>
      <c r="H47" s="75">
        <f t="shared" si="0"/>
        <v>100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7" ht="30.75" customHeight="1" thickBot="1">
      <c r="D71" s="125" t="s">
        <v>46</v>
      </c>
      <c r="G71" s="8" t="s">
        <v>130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21</v>
      </c>
      <c r="E72" s="43" t="s">
        <v>341</v>
      </c>
      <c r="F72" s="44"/>
      <c r="G72" s="45"/>
      <c r="H72" s="45"/>
    </row>
    <row r="73" spans="1:8" ht="39" thickBot="1">
      <c r="A73" s="110"/>
      <c r="B73" s="111"/>
      <c r="C73" s="112"/>
      <c r="D73" s="113"/>
      <c r="E73" s="363" t="s">
        <v>0</v>
      </c>
      <c r="F73" s="16" t="s">
        <v>1</v>
      </c>
      <c r="G73" s="17" t="s">
        <v>2</v>
      </c>
      <c r="H73" s="48" t="s">
        <v>22</v>
      </c>
    </row>
    <row r="74" spans="1:8" ht="24" customHeight="1" thickBot="1">
      <c r="A74" s="18" t="s">
        <v>9</v>
      </c>
      <c r="B74" s="19"/>
      <c r="C74" s="19"/>
      <c r="D74" s="60" t="s">
        <v>112</v>
      </c>
      <c r="E74" s="76">
        <f>E75+E76+E77+E80+E92+E107+E108</f>
        <v>178617000</v>
      </c>
      <c r="F74" s="73">
        <f>F75+F76+F77+F80+F92+F107+F108</f>
        <v>183117966</v>
      </c>
      <c r="G74" s="74">
        <f>G75+G76+G77+G80+G92+G107+G108</f>
        <v>179422434</v>
      </c>
      <c r="H74" s="126">
        <f>IF(F74=0,"",G74/F74*100)</f>
        <v>97.98188453010668</v>
      </c>
    </row>
    <row r="75" spans="1:8" ht="24" customHeight="1" thickBot="1">
      <c r="A75" s="32"/>
      <c r="B75" s="33" t="s">
        <v>9</v>
      </c>
      <c r="C75" s="49"/>
      <c r="D75" s="61" t="s">
        <v>165</v>
      </c>
      <c r="E75" s="72">
        <v>131783000</v>
      </c>
      <c r="F75" s="132">
        <v>140353294</v>
      </c>
      <c r="G75" s="341">
        <v>138073294</v>
      </c>
      <c r="H75" s="126">
        <f aca="true" t="shared" si="1" ref="H75:H126">IF(F75=0,"",G75/F75*100)</f>
        <v>98.37552797300219</v>
      </c>
    </row>
    <row r="76" spans="1:8" ht="24" customHeight="1" thickBot="1">
      <c r="A76" s="23"/>
      <c r="B76" s="24" t="s">
        <v>11</v>
      </c>
      <c r="C76" s="50"/>
      <c r="D76" s="62" t="s">
        <v>166</v>
      </c>
      <c r="E76" s="6">
        <v>26473000</v>
      </c>
      <c r="F76" s="106">
        <v>25949334</v>
      </c>
      <c r="G76" s="342">
        <v>25741048</v>
      </c>
      <c r="H76" s="126">
        <f t="shared" si="1"/>
        <v>99.19733585455411</v>
      </c>
    </row>
    <row r="77" spans="1:8" ht="24" customHeight="1" thickBot="1">
      <c r="A77" s="23"/>
      <c r="B77" s="24" t="s">
        <v>12</v>
      </c>
      <c r="C77" s="50"/>
      <c r="D77" s="62" t="s">
        <v>167</v>
      </c>
      <c r="E77" s="6">
        <v>20361000</v>
      </c>
      <c r="F77" s="106">
        <v>16815338</v>
      </c>
      <c r="G77" s="342">
        <v>15608092</v>
      </c>
      <c r="H77" s="126">
        <f t="shared" si="1"/>
        <v>92.82056655655687</v>
      </c>
    </row>
    <row r="78" spans="1:8" s="419" customFormat="1" ht="24" customHeight="1" hidden="1" thickBot="1">
      <c r="A78" s="420"/>
      <c r="B78" s="421"/>
      <c r="C78" s="422"/>
      <c r="D78" s="415" t="s">
        <v>157</v>
      </c>
      <c r="E78" s="416"/>
      <c r="F78" s="417"/>
      <c r="G78" s="418"/>
      <c r="H78" s="423"/>
    </row>
    <row r="79" spans="1:8" s="419" customFormat="1" ht="24" customHeight="1" hidden="1" thickBot="1">
      <c r="A79" s="420"/>
      <c r="B79" s="421"/>
      <c r="C79" s="422"/>
      <c r="D79" s="415" t="s">
        <v>158</v>
      </c>
      <c r="E79" s="416"/>
      <c r="F79" s="417"/>
      <c r="G79" s="418"/>
      <c r="H79" s="423"/>
    </row>
    <row r="80" spans="1:8" ht="24" customHeight="1" hidden="1" thickBot="1">
      <c r="A80" s="23"/>
      <c r="B80" s="24" t="s">
        <v>14</v>
      </c>
      <c r="C80" s="50"/>
      <c r="D80" s="62" t="s">
        <v>169</v>
      </c>
      <c r="E80" s="77">
        <f>SUM(E81:E91)</f>
        <v>0</v>
      </c>
      <c r="F80" s="346">
        <f>SUM(F81:F91)</f>
        <v>0</v>
      </c>
      <c r="G80" s="344">
        <f>SUM(G81:G91)</f>
        <v>0</v>
      </c>
      <c r="H80" s="126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189</v>
      </c>
      <c r="E81" s="6"/>
      <c r="F81" s="106"/>
      <c r="G81" s="342"/>
      <c r="H81" s="126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113</v>
      </c>
      <c r="E82" s="6"/>
      <c r="F82" s="106"/>
      <c r="G82" s="342"/>
      <c r="H82" s="126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43</v>
      </c>
      <c r="E83" s="6"/>
      <c r="F83" s="106"/>
      <c r="G83" s="342"/>
      <c r="H83" s="126"/>
    </row>
    <row r="84" spans="1:8" ht="24" customHeight="1" hidden="1" thickBot="1">
      <c r="A84" s="23"/>
      <c r="B84" s="24"/>
      <c r="C84" s="50" t="s">
        <v>14</v>
      </c>
      <c r="D84" s="63" t="s">
        <v>188</v>
      </c>
      <c r="E84" s="6"/>
      <c r="F84" s="106"/>
      <c r="G84" s="342"/>
      <c r="H84" s="126"/>
    </row>
    <row r="85" spans="1:8" ht="24" customHeight="1" hidden="1" thickBot="1">
      <c r="A85" s="23"/>
      <c r="B85" s="24"/>
      <c r="C85" s="50" t="s">
        <v>15</v>
      </c>
      <c r="D85" s="63" t="s">
        <v>316</v>
      </c>
      <c r="E85" s="6"/>
      <c r="F85" s="106"/>
      <c r="G85" s="342"/>
      <c r="H85" s="126"/>
    </row>
    <row r="86" spans="1:8" ht="24" customHeight="1" hidden="1" thickBot="1">
      <c r="A86" s="23"/>
      <c r="B86" s="24"/>
      <c r="C86" s="50" t="s">
        <v>16</v>
      </c>
      <c r="D86" s="63" t="s">
        <v>503</v>
      </c>
      <c r="E86" s="6"/>
      <c r="F86" s="106"/>
      <c r="G86" s="342"/>
      <c r="H86" s="126"/>
    </row>
    <row r="87" spans="1:8" ht="24" customHeight="1" thickBot="1">
      <c r="A87" s="23"/>
      <c r="B87" s="24"/>
      <c r="C87" s="50" t="s">
        <v>17</v>
      </c>
      <c r="D87" s="63" t="s">
        <v>504</v>
      </c>
      <c r="E87" s="6"/>
      <c r="F87" s="106"/>
      <c r="G87" s="342"/>
      <c r="H87" s="126"/>
    </row>
    <row r="88" spans="1:8" ht="24" customHeight="1" thickBot="1">
      <c r="A88" s="23"/>
      <c r="B88" s="24"/>
      <c r="C88" s="50" t="s">
        <v>18</v>
      </c>
      <c r="D88" s="63" t="s">
        <v>505</v>
      </c>
      <c r="E88" s="6"/>
      <c r="F88" s="106"/>
      <c r="G88" s="342"/>
      <c r="H88" s="126"/>
    </row>
    <row r="89" spans="1:8" ht="24" customHeight="1" hidden="1" thickBot="1">
      <c r="A89" s="23"/>
      <c r="B89" s="24"/>
      <c r="C89" s="50" t="s">
        <v>30</v>
      </c>
      <c r="D89" s="63" t="s">
        <v>429</v>
      </c>
      <c r="E89" s="6"/>
      <c r="F89" s="106"/>
      <c r="G89" s="342"/>
      <c r="H89" s="126"/>
    </row>
    <row r="90" spans="1:8" ht="24" customHeight="1" hidden="1" thickBot="1">
      <c r="A90" s="23"/>
      <c r="B90" s="24"/>
      <c r="C90" s="50" t="s">
        <v>164</v>
      </c>
      <c r="D90" s="63" t="s">
        <v>275</v>
      </c>
      <c r="E90" s="6"/>
      <c r="F90" s="106"/>
      <c r="G90" s="342"/>
      <c r="H90" s="126"/>
    </row>
    <row r="91" spans="1:8" ht="24" customHeight="1" hidden="1" thickBot="1">
      <c r="A91" s="23"/>
      <c r="B91" s="24"/>
      <c r="C91" s="50" t="s">
        <v>326</v>
      </c>
      <c r="D91" s="63" t="s">
        <v>430</v>
      </c>
      <c r="E91" s="6"/>
      <c r="F91" s="106"/>
      <c r="G91" s="342"/>
      <c r="H91" s="126"/>
    </row>
    <row r="92" spans="1:8" ht="24" customHeight="1" hidden="1" thickBot="1">
      <c r="A92" s="23"/>
      <c r="B92" s="24" t="s">
        <v>15</v>
      </c>
      <c r="C92" s="50"/>
      <c r="D92" s="62" t="s">
        <v>170</v>
      </c>
      <c r="E92" s="115">
        <f>SUM(E93:E106)</f>
        <v>0</v>
      </c>
      <c r="F92" s="323">
        <f>SUM(F93:F106)</f>
        <v>0</v>
      </c>
      <c r="G92" s="320">
        <f>SUM(G93:G106)</f>
        <v>0</v>
      </c>
      <c r="H92" s="126">
        <f t="shared" si="1"/>
      </c>
    </row>
    <row r="93" spans="1:8" ht="24" customHeight="1" hidden="1" thickBot="1">
      <c r="A93" s="23"/>
      <c r="B93" s="24"/>
      <c r="C93" s="50" t="s">
        <v>9</v>
      </c>
      <c r="D93" s="62" t="s">
        <v>321</v>
      </c>
      <c r="E93" s="6"/>
      <c r="F93" s="106"/>
      <c r="G93" s="342"/>
      <c r="H93" s="126">
        <f t="shared" si="1"/>
      </c>
    </row>
    <row r="94" spans="1:8" ht="24" customHeight="1" hidden="1" thickBot="1">
      <c r="A94" s="23"/>
      <c r="B94" s="24"/>
      <c r="C94" s="50" t="s">
        <v>11</v>
      </c>
      <c r="D94" s="62" t="s">
        <v>114</v>
      </c>
      <c r="E94" s="6"/>
      <c r="F94" s="106"/>
      <c r="G94" s="342"/>
      <c r="H94" s="126">
        <f t="shared" si="1"/>
      </c>
    </row>
    <row r="95" spans="1:8" ht="24" customHeight="1" hidden="1" thickBot="1">
      <c r="A95" s="23"/>
      <c r="B95" s="24"/>
      <c r="C95" s="50" t="s">
        <v>12</v>
      </c>
      <c r="D95" s="62" t="s">
        <v>35</v>
      </c>
      <c r="E95" s="6"/>
      <c r="F95" s="106"/>
      <c r="G95" s="342"/>
      <c r="H95" s="126">
        <f t="shared" si="1"/>
      </c>
    </row>
    <row r="96" spans="1:8" ht="24" customHeight="1" hidden="1" thickBot="1">
      <c r="A96" s="23"/>
      <c r="B96" s="24"/>
      <c r="C96" s="50" t="s">
        <v>14</v>
      </c>
      <c r="D96" s="62" t="s">
        <v>36</v>
      </c>
      <c r="E96" s="6"/>
      <c r="F96" s="106"/>
      <c r="G96" s="342"/>
      <c r="H96" s="126">
        <f t="shared" si="1"/>
      </c>
    </row>
    <row r="97" spans="1:8" ht="24" customHeight="1" hidden="1" thickBot="1">
      <c r="A97" s="23"/>
      <c r="B97" s="24"/>
      <c r="C97" s="50" t="s">
        <v>15</v>
      </c>
      <c r="D97" s="62" t="s">
        <v>115</v>
      </c>
      <c r="E97" s="6"/>
      <c r="F97" s="106"/>
      <c r="G97" s="342"/>
      <c r="H97" s="126">
        <f t="shared" si="1"/>
      </c>
    </row>
    <row r="98" spans="1:8" ht="24" customHeight="1" hidden="1" thickBot="1">
      <c r="A98" s="23"/>
      <c r="B98" s="24"/>
      <c r="C98" s="50" t="s">
        <v>16</v>
      </c>
      <c r="D98" s="62" t="s">
        <v>37</v>
      </c>
      <c r="E98" s="6"/>
      <c r="F98" s="106"/>
      <c r="G98" s="342"/>
      <c r="H98" s="126">
        <f t="shared" si="1"/>
      </c>
    </row>
    <row r="99" spans="1:8" ht="24" customHeight="1" hidden="1" thickBot="1">
      <c r="A99" s="23"/>
      <c r="B99" s="24"/>
      <c r="C99" s="50" t="s">
        <v>17</v>
      </c>
      <c r="D99" s="62" t="s">
        <v>285</v>
      </c>
      <c r="E99" s="6"/>
      <c r="F99" s="106"/>
      <c r="G99" s="342"/>
      <c r="H99" s="126"/>
    </row>
    <row r="100" spans="1:8" ht="24" customHeight="1" hidden="1" thickBot="1">
      <c r="A100" s="23"/>
      <c r="B100" s="24"/>
      <c r="C100" s="50" t="s">
        <v>18</v>
      </c>
      <c r="D100" s="62" t="s">
        <v>159</v>
      </c>
      <c r="E100" s="6"/>
      <c r="F100" s="106"/>
      <c r="G100" s="342"/>
      <c r="H100" s="126"/>
    </row>
    <row r="101" spans="1:8" ht="24" customHeight="1" hidden="1" thickBot="1">
      <c r="A101" s="23"/>
      <c r="B101" s="24"/>
      <c r="C101" s="50" t="s">
        <v>30</v>
      </c>
      <c r="D101" s="62" t="s">
        <v>322</v>
      </c>
      <c r="E101" s="6"/>
      <c r="F101" s="106"/>
      <c r="G101" s="342"/>
      <c r="H101" s="126"/>
    </row>
    <row r="102" spans="1:8" ht="24" customHeight="1" hidden="1" thickBot="1">
      <c r="A102" s="23"/>
      <c r="B102" s="24"/>
      <c r="C102" s="50" t="s">
        <v>164</v>
      </c>
      <c r="D102" s="62" t="s">
        <v>286</v>
      </c>
      <c r="E102" s="6"/>
      <c r="F102" s="106"/>
      <c r="G102" s="342"/>
      <c r="H102" s="126">
        <f t="shared" si="1"/>
      </c>
    </row>
    <row r="103" spans="1:8" ht="24" customHeight="1" hidden="1" thickBot="1">
      <c r="A103" s="23"/>
      <c r="B103" s="24"/>
      <c r="C103" s="50" t="s">
        <v>326</v>
      </c>
      <c r="D103" s="62" t="s">
        <v>327</v>
      </c>
      <c r="E103" s="6"/>
      <c r="F103" s="106"/>
      <c r="G103" s="342"/>
      <c r="H103" s="126">
        <f t="shared" si="1"/>
      </c>
    </row>
    <row r="104" spans="1:8" ht="24" customHeight="1" hidden="1" thickBot="1">
      <c r="A104" s="23"/>
      <c r="B104" s="24"/>
      <c r="C104" s="50" t="s">
        <v>328</v>
      </c>
      <c r="D104" s="62" t="s">
        <v>329</v>
      </c>
      <c r="E104" s="6"/>
      <c r="F104" s="106"/>
      <c r="G104" s="342"/>
      <c r="H104" s="126">
        <f t="shared" si="1"/>
      </c>
    </row>
    <row r="105" spans="1:8" ht="24" customHeight="1" hidden="1" thickBot="1">
      <c r="A105" s="23"/>
      <c r="B105" s="24"/>
      <c r="C105" s="50" t="s">
        <v>330</v>
      </c>
      <c r="D105" s="62" t="s">
        <v>382</v>
      </c>
      <c r="E105" s="6"/>
      <c r="F105" s="106"/>
      <c r="G105" s="342"/>
      <c r="H105" s="126"/>
    </row>
    <row r="106" spans="1:8" ht="24" customHeight="1" hidden="1" thickBot="1">
      <c r="A106" s="23"/>
      <c r="B106" s="24"/>
      <c r="C106" s="50" t="s">
        <v>331</v>
      </c>
      <c r="D106" s="62" t="s">
        <v>333</v>
      </c>
      <c r="E106" s="6"/>
      <c r="F106" s="106"/>
      <c r="G106" s="342"/>
      <c r="H106" s="126"/>
    </row>
    <row r="107" spans="1:8" ht="24" customHeight="1" hidden="1" thickBot="1">
      <c r="A107" s="23"/>
      <c r="B107" s="24" t="s">
        <v>16</v>
      </c>
      <c r="C107" s="50"/>
      <c r="D107" s="62" t="s">
        <v>168</v>
      </c>
      <c r="E107" s="134"/>
      <c r="F107" s="106"/>
      <c r="G107" s="342"/>
      <c r="H107" s="126">
        <f t="shared" si="1"/>
      </c>
    </row>
    <row r="108" spans="1:8" ht="24" customHeight="1" hidden="1" thickBot="1">
      <c r="A108" s="23"/>
      <c r="B108" s="24" t="s">
        <v>17</v>
      </c>
      <c r="C108" s="50"/>
      <c r="D108" s="62" t="s">
        <v>280</v>
      </c>
      <c r="E108" s="115">
        <f>SUM(E109:E110)</f>
        <v>0</v>
      </c>
      <c r="F108" s="323">
        <f>SUM(F109:F110)</f>
        <v>0</v>
      </c>
      <c r="G108" s="320">
        <f>SUM(G109:G110)</f>
        <v>0</v>
      </c>
      <c r="H108" s="126">
        <f t="shared" si="1"/>
      </c>
    </row>
    <row r="109" spans="1:8" s="419" customFormat="1" ht="24" customHeight="1" hidden="1" thickBot="1">
      <c r="A109" s="420"/>
      <c r="B109" s="421"/>
      <c r="C109" s="422" t="s">
        <v>9</v>
      </c>
      <c r="D109" s="415" t="s">
        <v>314</v>
      </c>
      <c r="E109" s="416"/>
      <c r="F109" s="417"/>
      <c r="G109" s="418"/>
      <c r="H109" s="423"/>
    </row>
    <row r="110" spans="1:8" s="419" customFormat="1" ht="24" customHeight="1" hidden="1" thickBot="1">
      <c r="A110" s="420"/>
      <c r="B110" s="421"/>
      <c r="C110" s="422" t="s">
        <v>11</v>
      </c>
      <c r="D110" s="415" t="s">
        <v>315</v>
      </c>
      <c r="E110" s="416"/>
      <c r="F110" s="417"/>
      <c r="G110" s="418"/>
      <c r="H110" s="423"/>
    </row>
    <row r="111" spans="1:8" ht="24" customHeight="1" thickBot="1">
      <c r="A111" s="18" t="s">
        <v>11</v>
      </c>
      <c r="B111" s="19"/>
      <c r="C111" s="19"/>
      <c r="D111" s="60" t="s">
        <v>24</v>
      </c>
      <c r="E111" s="76">
        <f>SUM(E112:E115)</f>
        <v>2915000</v>
      </c>
      <c r="F111" s="73">
        <f>SUM(F112:F115)</f>
        <v>435095</v>
      </c>
      <c r="G111" s="74">
        <f>SUM(G112:G115)</f>
        <v>435095</v>
      </c>
      <c r="H111" s="126">
        <f t="shared" si="1"/>
        <v>100</v>
      </c>
    </row>
    <row r="112" spans="1:8" ht="24" customHeight="1" thickBot="1">
      <c r="A112" s="23"/>
      <c r="B112" s="24" t="s">
        <v>9</v>
      </c>
      <c r="C112" s="50"/>
      <c r="D112" s="62" t="s">
        <v>171</v>
      </c>
      <c r="E112" s="6">
        <v>750000</v>
      </c>
      <c r="F112" s="2">
        <v>435095</v>
      </c>
      <c r="G112" s="343">
        <v>435095</v>
      </c>
      <c r="H112" s="126">
        <f t="shared" si="1"/>
        <v>100</v>
      </c>
    </row>
    <row r="113" spans="1:8" ht="24" customHeight="1" thickBot="1">
      <c r="A113" s="23"/>
      <c r="B113" s="24" t="s">
        <v>11</v>
      </c>
      <c r="C113" s="50"/>
      <c r="D113" s="62" t="s">
        <v>172</v>
      </c>
      <c r="E113" s="6">
        <v>2165000</v>
      </c>
      <c r="F113" s="2">
        <v>0</v>
      </c>
      <c r="G113" s="342"/>
      <c r="H113" s="126">
        <f t="shared" si="1"/>
      </c>
    </row>
    <row r="114" spans="1:8" ht="24" customHeight="1" hidden="1" thickBot="1">
      <c r="A114" s="23"/>
      <c r="B114" s="24" t="s">
        <v>12</v>
      </c>
      <c r="C114" s="50"/>
      <c r="D114" s="62" t="s">
        <v>173</v>
      </c>
      <c r="E114" s="6"/>
      <c r="F114" s="106"/>
      <c r="G114" s="343"/>
      <c r="H114" s="126">
        <f t="shared" si="1"/>
      </c>
    </row>
    <row r="115" spans="1:8" ht="24" customHeight="1" hidden="1" thickBot="1">
      <c r="A115" s="23"/>
      <c r="B115" s="24" t="s">
        <v>14</v>
      </c>
      <c r="C115" s="50"/>
      <c r="D115" s="62" t="s">
        <v>379</v>
      </c>
      <c r="E115" s="6"/>
      <c r="F115" s="106"/>
      <c r="G115" s="342"/>
      <c r="H115" s="126">
        <f t="shared" si="1"/>
      </c>
    </row>
    <row r="116" spans="1:8" ht="24" customHeight="1" thickBot="1">
      <c r="A116" s="696" t="s">
        <v>45</v>
      </c>
      <c r="B116" s="697"/>
      <c r="C116" s="697"/>
      <c r="D116" s="698"/>
      <c r="E116" s="76">
        <f>E74+E111</f>
        <v>181532000</v>
      </c>
      <c r="F116" s="73">
        <f>F74+F111</f>
        <v>183553061</v>
      </c>
      <c r="G116" s="317">
        <f>G74+G111</f>
        <v>179857529</v>
      </c>
      <c r="H116" s="126">
        <f>IF(F116=0,"",G116/F116*100)</f>
        <v>97.98666828007842</v>
      </c>
    </row>
    <row r="117" spans="1:8" ht="24" customHeight="1" hidden="1" thickBot="1">
      <c r="A117" s="696" t="s">
        <v>48</v>
      </c>
      <c r="B117" s="697"/>
      <c r="C117" s="697"/>
      <c r="D117" s="698" t="s">
        <v>48</v>
      </c>
      <c r="E117" s="76">
        <f>E118+E121</f>
        <v>0</v>
      </c>
      <c r="F117" s="73">
        <f>F118+F121</f>
        <v>0</v>
      </c>
      <c r="G117" s="317">
        <f>G118+G121</f>
        <v>0</v>
      </c>
      <c r="H117" s="126">
        <f>IF(F117=0,"",G117/F117*100)</f>
      </c>
    </row>
    <row r="118" spans="1:8" ht="24" customHeight="1" hidden="1" thickBot="1">
      <c r="A118" s="18" t="s">
        <v>12</v>
      </c>
      <c r="B118" s="19"/>
      <c r="C118" s="19"/>
      <c r="D118" s="60" t="s">
        <v>160</v>
      </c>
      <c r="E118" s="76">
        <f>SUM(E119:E120)</f>
        <v>0</v>
      </c>
      <c r="F118" s="73">
        <f>SUM(F119:F120)</f>
        <v>0</v>
      </c>
      <c r="G118" s="317">
        <f>SUM(G119:G120)</f>
        <v>0</v>
      </c>
      <c r="H118" s="126">
        <f t="shared" si="1"/>
      </c>
    </row>
    <row r="119" spans="1:8" ht="24" customHeight="1" hidden="1" thickBot="1">
      <c r="A119" s="23"/>
      <c r="B119" s="24" t="s">
        <v>9</v>
      </c>
      <c r="C119" s="50"/>
      <c r="D119" s="62" t="s">
        <v>161</v>
      </c>
      <c r="E119" s="6"/>
      <c r="F119" s="2"/>
      <c r="G119" s="343"/>
      <c r="H119" s="126">
        <f t="shared" si="1"/>
      </c>
    </row>
    <row r="120" spans="1:8" ht="24" customHeight="1" hidden="1" thickBot="1">
      <c r="A120" s="30"/>
      <c r="B120" s="31" t="s">
        <v>11</v>
      </c>
      <c r="C120" s="51"/>
      <c r="D120" s="561" t="s">
        <v>162</v>
      </c>
      <c r="E120" s="4"/>
      <c r="F120" s="3"/>
      <c r="G120" s="345"/>
      <c r="H120" s="126">
        <f t="shared" si="1"/>
      </c>
    </row>
    <row r="121" spans="1:8" ht="24" customHeight="1" hidden="1" thickBot="1">
      <c r="A121" s="18" t="s">
        <v>14</v>
      </c>
      <c r="B121" s="19"/>
      <c r="C121" s="19"/>
      <c r="D121" s="60" t="s">
        <v>334</v>
      </c>
      <c r="E121" s="76">
        <f>SUM(E122:E124)</f>
        <v>0</v>
      </c>
      <c r="F121" s="73">
        <f>SUM(F122:F124)</f>
        <v>0</v>
      </c>
      <c r="G121" s="317">
        <f>SUM(G122:G124)</f>
        <v>0</v>
      </c>
      <c r="H121" s="126"/>
    </row>
    <row r="122" spans="1:8" ht="24" customHeight="1" hidden="1" thickBot="1">
      <c r="A122" s="23"/>
      <c r="B122" s="24" t="s">
        <v>9</v>
      </c>
      <c r="C122" s="50"/>
      <c r="D122" s="560" t="s">
        <v>141</v>
      </c>
      <c r="E122" s="6"/>
      <c r="F122" s="2"/>
      <c r="G122" s="343"/>
      <c r="H122" s="126">
        <f t="shared" si="1"/>
      </c>
    </row>
    <row r="123" spans="1:8" ht="24" customHeight="1" hidden="1" thickBot="1">
      <c r="A123" s="23"/>
      <c r="B123" s="24" t="s">
        <v>11</v>
      </c>
      <c r="C123" s="50"/>
      <c r="D123" s="62" t="s">
        <v>49</v>
      </c>
      <c r="E123" s="6"/>
      <c r="F123" s="2"/>
      <c r="G123" s="343"/>
      <c r="H123" s="126">
        <f t="shared" si="1"/>
      </c>
    </row>
    <row r="124" spans="1:8" ht="24" customHeight="1" hidden="1" thickBot="1">
      <c r="A124" s="30"/>
      <c r="B124" s="31" t="s">
        <v>12</v>
      </c>
      <c r="C124" s="51"/>
      <c r="D124" s="62" t="s">
        <v>317</v>
      </c>
      <c r="E124" s="4"/>
      <c r="F124" s="3"/>
      <c r="G124" s="345"/>
      <c r="H124" s="126"/>
    </row>
    <row r="125" spans="1:8" ht="24" customHeight="1" hidden="1" thickBot="1">
      <c r="A125" s="18" t="s">
        <v>15</v>
      </c>
      <c r="B125" s="19"/>
      <c r="C125" s="19"/>
      <c r="D125" s="60" t="s">
        <v>163</v>
      </c>
      <c r="E125" s="426"/>
      <c r="F125" s="427"/>
      <c r="G125" s="429"/>
      <c r="H125" s="126">
        <f t="shared" si="1"/>
      </c>
    </row>
    <row r="126" spans="1:8" ht="24" customHeight="1" thickBot="1">
      <c r="A126" s="41" t="s">
        <v>27</v>
      </c>
      <c r="B126" s="18"/>
      <c r="C126" s="42"/>
      <c r="D126" s="21"/>
      <c r="E126" s="76">
        <f>E116+E117+E125</f>
        <v>181532000</v>
      </c>
      <c r="F126" s="73">
        <f>F116+F117+F125</f>
        <v>183553061</v>
      </c>
      <c r="G126" s="317">
        <f>G116+G117+G125</f>
        <v>179857529</v>
      </c>
      <c r="H126" s="126">
        <f t="shared" si="1"/>
        <v>97.98666828007842</v>
      </c>
    </row>
    <row r="128" ht="12.75">
      <c r="I128" s="58"/>
    </row>
    <row r="129" ht="13.5" thickBot="1">
      <c r="I129" s="58"/>
    </row>
    <row r="130" spans="1:6" s="58" customFormat="1" ht="19.5" customHeight="1" thickBot="1" thickTop="1">
      <c r="A130" s="52" t="s">
        <v>41</v>
      </c>
      <c r="B130" s="53"/>
      <c r="C130" s="54"/>
      <c r="D130" s="55"/>
      <c r="E130" s="108">
        <f>SUM(E132)</f>
        <v>40</v>
      </c>
      <c r="F130" s="108">
        <v>47</v>
      </c>
    </row>
    <row r="131" spans="1:9" s="58" customFormat="1" ht="19.5" customHeight="1" thickBot="1" thickTop="1">
      <c r="A131" s="64">
        <v>2018</v>
      </c>
      <c r="B131" s="65"/>
      <c r="C131" s="65"/>
      <c r="D131" s="66"/>
      <c r="E131" s="78">
        <v>37987</v>
      </c>
      <c r="F131" s="78">
        <v>43830</v>
      </c>
      <c r="I131" s="8"/>
    </row>
    <row r="132" spans="1:9" s="58" customFormat="1" ht="19.5" customHeight="1" thickBot="1" thickTop="1">
      <c r="A132" s="70"/>
      <c r="B132" s="67" t="s">
        <v>29</v>
      </c>
      <c r="C132" s="68"/>
      <c r="D132" s="69"/>
      <c r="E132" s="109">
        <v>40</v>
      </c>
      <c r="F132" s="109">
        <v>39</v>
      </c>
      <c r="I132" s="8"/>
    </row>
    <row r="133" spans="1:9" s="58" customFormat="1" ht="19.5" customHeight="1" thickBot="1" thickTop="1">
      <c r="A133" s="70"/>
      <c r="B133" s="67" t="s">
        <v>737</v>
      </c>
      <c r="C133" s="68"/>
      <c r="D133" s="69"/>
      <c r="E133" s="109"/>
      <c r="F133" s="109">
        <v>8</v>
      </c>
      <c r="I133" s="8"/>
    </row>
    <row r="134" ht="13.5" thickTop="1"/>
  </sheetData>
  <sheetProtection formatCells="0" formatColumns="0" formatRows="0"/>
  <mergeCells count="3">
    <mergeCell ref="A34:D34"/>
    <mergeCell ref="A116:D116"/>
    <mergeCell ref="A117:D117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1" r:id="rId1"/>
  <headerFooter alignWithMargins="0">
    <oddHeader>&amp;CMezőkovácsházi Négy Évszak Óvoda és Bölcsőde költségvetése&amp;R&amp;"Times New Roman,Normál"&amp;11 4.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3"/>
  <sheetViews>
    <sheetView workbookViewId="0" topLeftCell="A47">
      <selection activeCell="F132" sqref="F132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266</v>
      </c>
    </row>
    <row r="2" spans="4:8" ht="20.25" customHeight="1" thickBot="1">
      <c r="D2" s="124" t="s">
        <v>47</v>
      </c>
      <c r="G2" s="10" t="s">
        <v>130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341</v>
      </c>
      <c r="F3" s="44"/>
      <c r="G3" s="45"/>
      <c r="H3" s="45"/>
    </row>
    <row r="4" spans="1:8" ht="39" thickBot="1">
      <c r="A4" s="110" t="s">
        <v>38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64591000</v>
      </c>
      <c r="F5" s="572">
        <f>F6+F13+F14+F21</f>
        <v>81541621</v>
      </c>
      <c r="G5" s="572">
        <f>G6+G13+G14+G21</f>
        <v>81541621</v>
      </c>
      <c r="H5" s="126">
        <f>IF(F5=0,"",G5/F5*100)</f>
        <v>100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3">
        <f>SUM(E7:E12)</f>
        <v>0</v>
      </c>
      <c r="F6" s="334"/>
      <c r="G6" s="582">
        <f>SUM(G7:G12)</f>
        <v>0</v>
      </c>
      <c r="H6" s="126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577"/>
      <c r="H7" s="126">
        <f t="shared" si="0"/>
      </c>
    </row>
    <row r="8" spans="1:8" s="411" customFormat="1" ht="24" customHeight="1" hidden="1" thickBot="1">
      <c r="A8" s="408"/>
      <c r="B8" s="409"/>
      <c r="C8" s="410">
        <v>2</v>
      </c>
      <c r="D8" s="324" t="s">
        <v>154</v>
      </c>
      <c r="E8" s="412">
        <f>SUM(E9:E12)</f>
        <v>0</v>
      </c>
      <c r="F8" s="413"/>
      <c r="G8" s="583">
        <f>SUM(G9:G12)</f>
        <v>0</v>
      </c>
      <c r="H8" s="126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577"/>
      <c r="H9" s="126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380</v>
      </c>
      <c r="E10" s="5"/>
      <c r="F10" s="1"/>
      <c r="G10" s="577"/>
      <c r="H10" s="126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577"/>
      <c r="H11" s="126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381</v>
      </c>
      <c r="E12" s="5"/>
      <c r="F12" s="1"/>
      <c r="G12" s="577"/>
      <c r="H12" s="126">
        <f t="shared" si="0"/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5">
        <v>52786000</v>
      </c>
      <c r="F13" s="326">
        <v>57515633</v>
      </c>
      <c r="G13" s="573">
        <v>57515633</v>
      </c>
      <c r="H13" s="126">
        <f t="shared" si="0"/>
        <v>100</v>
      </c>
    </row>
    <row r="14" spans="1:8" ht="24" customHeight="1" thickBot="1">
      <c r="A14" s="23"/>
      <c r="B14" s="24" t="s">
        <v>12</v>
      </c>
      <c r="C14" s="27"/>
      <c r="D14" s="324" t="s">
        <v>174</v>
      </c>
      <c r="E14" s="115">
        <f>SUM(E15:E18)+E20</f>
        <v>11805000</v>
      </c>
      <c r="F14" s="571">
        <f>SUM(F15:F18)+F20</f>
        <v>24010988</v>
      </c>
      <c r="G14" s="581">
        <f>SUM(G15:G18)+G20</f>
        <v>24010988</v>
      </c>
      <c r="H14" s="126">
        <f t="shared" si="0"/>
        <v>100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>
        <v>12478488</v>
      </c>
      <c r="G15" s="59">
        <v>12478488</v>
      </c>
      <c r="H15" s="126">
        <f t="shared" si="0"/>
        <v>100</v>
      </c>
    </row>
    <row r="16" spans="1:8" ht="24" customHeight="1" thickBot="1">
      <c r="A16" s="23"/>
      <c r="B16" s="24"/>
      <c r="C16" s="27" t="s">
        <v>11</v>
      </c>
      <c r="D16" s="29" t="s">
        <v>95</v>
      </c>
      <c r="E16" s="6">
        <v>11805000</v>
      </c>
      <c r="F16" s="2">
        <v>11532500</v>
      </c>
      <c r="G16" s="47">
        <v>11532500</v>
      </c>
      <c r="H16" s="75">
        <f t="shared" si="0"/>
        <v>100</v>
      </c>
    </row>
    <row r="17" spans="1:8" ht="24" customHeight="1" hidden="1" thickBot="1">
      <c r="A17" s="23"/>
      <c r="B17" s="24"/>
      <c r="C17" s="27" t="s">
        <v>12</v>
      </c>
      <c r="D17" s="28" t="s">
        <v>185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76" t="s">
        <v>181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5" t="s">
        <v>279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1" t="s">
        <v>177</v>
      </c>
      <c r="E21" s="328"/>
      <c r="F21" s="329">
        <v>15000</v>
      </c>
      <c r="G21" s="330">
        <v>15000</v>
      </c>
      <c r="H21" s="75">
        <f t="shared" si="0"/>
        <v>100</v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184</v>
      </c>
      <c r="E29" s="117"/>
      <c r="F29" s="118"/>
      <c r="G29" s="119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693" t="s">
        <v>44</v>
      </c>
      <c r="B34" s="694"/>
      <c r="C34" s="694"/>
      <c r="D34" s="695"/>
      <c r="E34" s="76">
        <f>E5+E22+E30</f>
        <v>64591000</v>
      </c>
      <c r="F34" s="73">
        <f>F5+F22+F30</f>
        <v>81541621</v>
      </c>
      <c r="G34" s="74">
        <f>G5+G22+G30</f>
        <v>81541621</v>
      </c>
      <c r="H34" s="75">
        <f t="shared" si="0"/>
        <v>100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E36+E40+E43</f>
        <v>204846000</v>
      </c>
      <c r="F35" s="73">
        <f>F36+F40+F43</f>
        <v>197454015</v>
      </c>
      <c r="G35" s="74">
        <f>G36+G40+G43</f>
        <v>197454015</v>
      </c>
      <c r="H35" s="75">
        <f t="shared" si="0"/>
        <v>100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SUM(E37:E39)</f>
        <v>12079000</v>
      </c>
      <c r="F36" s="323">
        <f>SUM(F37:F39)</f>
        <v>12079414</v>
      </c>
      <c r="G36" s="332">
        <f>SUM(G37:G39)</f>
        <v>12079414</v>
      </c>
      <c r="H36" s="75">
        <f t="shared" si="0"/>
        <v>100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12079000</v>
      </c>
      <c r="F37" s="2">
        <v>12079414</v>
      </c>
      <c r="G37" s="47">
        <v>12079414</v>
      </c>
      <c r="H37" s="75">
        <f t="shared" si="0"/>
        <v>100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thickBot="1">
      <c r="A39" s="23"/>
      <c r="B39" s="24"/>
      <c r="C39" s="25">
        <v>3</v>
      </c>
      <c r="D39" s="26" t="s">
        <v>506</v>
      </c>
      <c r="E39" s="6"/>
      <c r="F39" s="2"/>
      <c r="G39" s="47"/>
      <c r="H39" s="75">
        <f t="shared" si="0"/>
      </c>
    </row>
    <row r="40" spans="1:8" ht="24" customHeight="1" hidden="1" thickBot="1">
      <c r="A40" s="23"/>
      <c r="B40" s="24" t="s">
        <v>11</v>
      </c>
      <c r="C40" s="25"/>
      <c r="D40" s="26" t="s">
        <v>149</v>
      </c>
      <c r="E40" s="115"/>
      <c r="F40" s="323"/>
      <c r="G40" s="332"/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151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152</v>
      </c>
      <c r="E42" s="6"/>
      <c r="F42" s="2"/>
      <c r="G42" s="47"/>
      <c r="H42" s="75">
        <f t="shared" si="0"/>
      </c>
    </row>
    <row r="43" spans="1:8" ht="24" customHeight="1" thickBot="1">
      <c r="A43" s="23"/>
      <c r="B43" s="24" t="s">
        <v>12</v>
      </c>
      <c r="C43" s="25"/>
      <c r="D43" s="26" t="s">
        <v>116</v>
      </c>
      <c r="E43" s="115">
        <f>SUM(E44:E45)</f>
        <v>192767000</v>
      </c>
      <c r="F43" s="323">
        <f>SUM(F44:F45)</f>
        <v>185374601</v>
      </c>
      <c r="G43" s="332">
        <f>SUM(G44:G45)</f>
        <v>185374601</v>
      </c>
      <c r="H43" s="75">
        <f>IF(F43=0,"",G43/F43*100)</f>
        <v>100</v>
      </c>
    </row>
    <row r="44" spans="1:8" ht="24" customHeight="1" thickBot="1">
      <c r="A44" s="23"/>
      <c r="B44" s="24"/>
      <c r="C44" s="25" t="s">
        <v>9</v>
      </c>
      <c r="D44" s="26" t="s">
        <v>3</v>
      </c>
      <c r="E44" s="6">
        <v>151140000</v>
      </c>
      <c r="F44" s="2">
        <v>151816437</v>
      </c>
      <c r="G44" s="47">
        <v>151816437</v>
      </c>
      <c r="H44" s="75">
        <f>IF(F44=0,"",G44/F44*100)</f>
        <v>100</v>
      </c>
    </row>
    <row r="45" spans="1:8" ht="24" customHeight="1" thickBot="1">
      <c r="A45" s="23"/>
      <c r="B45" s="24"/>
      <c r="C45" s="25" t="s">
        <v>11</v>
      </c>
      <c r="D45" s="26" t="s">
        <v>4</v>
      </c>
      <c r="E45" s="6">
        <v>41627000</v>
      </c>
      <c r="F45" s="2">
        <v>33558164</v>
      </c>
      <c r="G45" s="47">
        <v>33558164</v>
      </c>
      <c r="H45" s="75">
        <f>IF(F45=0,"",G45/F45*100)</f>
        <v>100</v>
      </c>
    </row>
    <row r="46" spans="1:8" ht="24" customHeight="1" hidden="1" thickBot="1">
      <c r="A46" s="18" t="s">
        <v>15</v>
      </c>
      <c r="B46" s="19"/>
      <c r="C46" s="42"/>
      <c r="D46" s="21" t="s">
        <v>153</v>
      </c>
      <c r="E46" s="426"/>
      <c r="F46" s="427"/>
      <c r="G46" s="428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269437000</v>
      </c>
      <c r="F47" s="73">
        <f>F34+F35+F46</f>
        <v>278995636</v>
      </c>
      <c r="G47" s="74">
        <f>G34+G35+G46</f>
        <v>278995636</v>
      </c>
      <c r="H47" s="75">
        <f t="shared" si="0"/>
        <v>100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7" ht="30.75" customHeight="1" thickBot="1">
      <c r="D71" s="125" t="s">
        <v>46</v>
      </c>
      <c r="G71" s="8" t="s">
        <v>130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21</v>
      </c>
      <c r="E72" s="43" t="s">
        <v>341</v>
      </c>
      <c r="F72" s="44"/>
      <c r="G72" s="45"/>
      <c r="H72" s="45"/>
    </row>
    <row r="73" spans="1:8" ht="39" thickBot="1">
      <c r="A73" s="110"/>
      <c r="B73" s="111"/>
      <c r="C73" s="112"/>
      <c r="D73" s="113"/>
      <c r="E73" s="363" t="s">
        <v>0</v>
      </c>
      <c r="F73" s="16" t="s">
        <v>1</v>
      </c>
      <c r="G73" s="17" t="s">
        <v>2</v>
      </c>
      <c r="H73" s="48" t="s">
        <v>22</v>
      </c>
    </row>
    <row r="74" spans="1:8" ht="24" customHeight="1" thickBot="1">
      <c r="A74" s="18" t="s">
        <v>9</v>
      </c>
      <c r="B74" s="19"/>
      <c r="C74" s="19"/>
      <c r="D74" s="60" t="s">
        <v>112</v>
      </c>
      <c r="E74" s="76">
        <f>E75+E76+E77+E80+E92+E107+E108</f>
        <v>266128000</v>
      </c>
      <c r="F74" s="73">
        <f>F75+F76+F77+F80+F92+F107+F108</f>
        <v>274137320</v>
      </c>
      <c r="G74" s="317">
        <f>G75+G76+G77+G80+G92+G107+G108</f>
        <v>260840451</v>
      </c>
      <c r="H74" s="126">
        <f>IF(F74=0,"",G74/F74*100)</f>
        <v>95.14955898744468</v>
      </c>
    </row>
    <row r="75" spans="1:8" ht="24" customHeight="1" thickBot="1">
      <c r="A75" s="32"/>
      <c r="B75" s="33" t="s">
        <v>9</v>
      </c>
      <c r="C75" s="49"/>
      <c r="D75" s="61" t="s">
        <v>165</v>
      </c>
      <c r="E75" s="72">
        <v>127836000</v>
      </c>
      <c r="F75" s="132">
        <v>134305759</v>
      </c>
      <c r="G75" s="341">
        <v>132303788</v>
      </c>
      <c r="H75" s="126">
        <f aca="true" t="shared" si="1" ref="H75:H126">IF(F75=0,"",G75/F75*100)</f>
        <v>98.50939303354818</v>
      </c>
    </row>
    <row r="76" spans="1:8" ht="24" customHeight="1" thickBot="1">
      <c r="A76" s="23"/>
      <c r="B76" s="24" t="s">
        <v>11</v>
      </c>
      <c r="C76" s="50"/>
      <c r="D76" s="62" t="s">
        <v>166</v>
      </c>
      <c r="E76" s="6">
        <v>26485000</v>
      </c>
      <c r="F76" s="106">
        <v>26941678</v>
      </c>
      <c r="G76" s="342">
        <v>26670056</v>
      </c>
      <c r="H76" s="126">
        <f t="shared" si="1"/>
        <v>98.99181483796221</v>
      </c>
    </row>
    <row r="77" spans="1:8" ht="24" customHeight="1" thickBot="1">
      <c r="A77" s="23"/>
      <c r="B77" s="24" t="s">
        <v>12</v>
      </c>
      <c r="C77" s="50"/>
      <c r="D77" s="62" t="s">
        <v>167</v>
      </c>
      <c r="E77" s="6">
        <v>111807000</v>
      </c>
      <c r="F77" s="106">
        <v>112889883</v>
      </c>
      <c r="G77" s="342">
        <v>101866607</v>
      </c>
      <c r="H77" s="126">
        <f t="shared" si="1"/>
        <v>90.23537299617894</v>
      </c>
    </row>
    <row r="78" spans="1:8" s="419" customFormat="1" ht="24" customHeight="1" hidden="1" thickBot="1">
      <c r="A78" s="420"/>
      <c r="B78" s="421"/>
      <c r="C78" s="422"/>
      <c r="D78" s="415" t="s">
        <v>157</v>
      </c>
      <c r="E78" s="416"/>
      <c r="F78" s="417"/>
      <c r="G78" s="418"/>
      <c r="H78" s="423"/>
    </row>
    <row r="79" spans="1:8" s="419" customFormat="1" ht="24" customHeight="1" hidden="1" thickBot="1">
      <c r="A79" s="420"/>
      <c r="B79" s="421"/>
      <c r="C79" s="422"/>
      <c r="D79" s="415" t="s">
        <v>158</v>
      </c>
      <c r="E79" s="416"/>
      <c r="F79" s="417"/>
      <c r="G79" s="418"/>
      <c r="H79" s="423"/>
    </row>
    <row r="80" spans="1:8" ht="24" customHeight="1" hidden="1" thickBot="1">
      <c r="A80" s="23"/>
      <c r="B80" s="24" t="s">
        <v>14</v>
      </c>
      <c r="C80" s="50"/>
      <c r="D80" s="62" t="s">
        <v>169</v>
      </c>
      <c r="E80" s="77">
        <f>SUM(E81:E91)</f>
        <v>0</v>
      </c>
      <c r="F80" s="346">
        <f>SUM(F81:F91)</f>
        <v>0</v>
      </c>
      <c r="G80" s="344">
        <f>SUM(G81:G91)</f>
        <v>0</v>
      </c>
      <c r="H80" s="126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189</v>
      </c>
      <c r="E81" s="6"/>
      <c r="F81" s="106"/>
      <c r="G81" s="342"/>
      <c r="H81" s="126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113</v>
      </c>
      <c r="E82" s="6"/>
      <c r="F82" s="106"/>
      <c r="G82" s="342"/>
      <c r="H82" s="126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43</v>
      </c>
      <c r="E83" s="6"/>
      <c r="F83" s="106"/>
      <c r="G83" s="342"/>
      <c r="H83" s="126"/>
    </row>
    <row r="84" spans="1:8" ht="24" customHeight="1" hidden="1" thickBot="1">
      <c r="A84" s="23"/>
      <c r="B84" s="24"/>
      <c r="C84" s="50" t="s">
        <v>14</v>
      </c>
      <c r="D84" s="63" t="s">
        <v>188</v>
      </c>
      <c r="E84" s="6"/>
      <c r="F84" s="106"/>
      <c r="G84" s="342"/>
      <c r="H84" s="126"/>
    </row>
    <row r="85" spans="1:8" ht="24" customHeight="1" hidden="1" thickBot="1">
      <c r="A85" s="23"/>
      <c r="B85" s="24"/>
      <c r="C85" s="50" t="s">
        <v>15</v>
      </c>
      <c r="D85" s="63" t="s">
        <v>316</v>
      </c>
      <c r="E85" s="6"/>
      <c r="F85" s="106"/>
      <c r="G85" s="342"/>
      <c r="H85" s="126"/>
    </row>
    <row r="86" spans="1:8" ht="24" customHeight="1" hidden="1" thickBot="1">
      <c r="A86" s="23"/>
      <c r="B86" s="24"/>
      <c r="C86" s="50" t="s">
        <v>16</v>
      </c>
      <c r="D86" s="63" t="s">
        <v>503</v>
      </c>
      <c r="E86" s="6"/>
      <c r="F86" s="106"/>
      <c r="G86" s="342"/>
      <c r="H86" s="126"/>
    </row>
    <row r="87" spans="1:8" ht="24" customHeight="1" thickBot="1">
      <c r="A87" s="23"/>
      <c r="B87" s="24"/>
      <c r="C87" s="50" t="s">
        <v>17</v>
      </c>
      <c r="D87" s="63" t="s">
        <v>504</v>
      </c>
      <c r="E87" s="6"/>
      <c r="F87" s="106"/>
      <c r="G87" s="342"/>
      <c r="H87" s="126"/>
    </row>
    <row r="88" spans="1:8" ht="24" customHeight="1" thickBot="1">
      <c r="A88" s="23"/>
      <c r="B88" s="24"/>
      <c r="C88" s="50" t="s">
        <v>18</v>
      </c>
      <c r="D88" s="63" t="s">
        <v>505</v>
      </c>
      <c r="E88" s="6"/>
      <c r="F88" s="106"/>
      <c r="G88" s="342"/>
      <c r="H88" s="126"/>
    </row>
    <row r="89" spans="1:8" ht="24" customHeight="1" hidden="1" thickBot="1">
      <c r="A89" s="23"/>
      <c r="B89" s="24"/>
      <c r="C89" s="50" t="s">
        <v>30</v>
      </c>
      <c r="D89" s="63" t="s">
        <v>429</v>
      </c>
      <c r="E89" s="6"/>
      <c r="F89" s="106"/>
      <c r="G89" s="342"/>
      <c r="H89" s="126"/>
    </row>
    <row r="90" spans="1:8" ht="24" customHeight="1" hidden="1" thickBot="1">
      <c r="A90" s="23"/>
      <c r="B90" s="24"/>
      <c r="C90" s="50" t="s">
        <v>164</v>
      </c>
      <c r="D90" s="63" t="s">
        <v>275</v>
      </c>
      <c r="E90" s="6"/>
      <c r="F90" s="106"/>
      <c r="G90" s="342"/>
      <c r="H90" s="126"/>
    </row>
    <row r="91" spans="1:8" ht="24" customHeight="1" hidden="1" thickBot="1">
      <c r="A91" s="23"/>
      <c r="B91" s="24"/>
      <c r="C91" s="50" t="s">
        <v>326</v>
      </c>
      <c r="D91" s="63" t="s">
        <v>430</v>
      </c>
      <c r="E91" s="6"/>
      <c r="F91" s="106"/>
      <c r="G91" s="342"/>
      <c r="H91" s="126"/>
    </row>
    <row r="92" spans="1:8" ht="24" customHeight="1" hidden="1" thickBot="1">
      <c r="A92" s="23"/>
      <c r="B92" s="24" t="s">
        <v>15</v>
      </c>
      <c r="C92" s="50"/>
      <c r="D92" s="62" t="s">
        <v>170</v>
      </c>
      <c r="E92" s="115">
        <f>SUM(E93:E106)</f>
        <v>0</v>
      </c>
      <c r="F92" s="323">
        <f>SUM(F93:F106)</f>
        <v>0</v>
      </c>
      <c r="G92" s="320">
        <f>SUM(G93:G106)</f>
        <v>0</v>
      </c>
      <c r="H92" s="126">
        <f t="shared" si="1"/>
      </c>
    </row>
    <row r="93" spans="1:8" ht="24" customHeight="1" hidden="1" thickBot="1">
      <c r="A93" s="23"/>
      <c r="B93" s="24"/>
      <c r="C93" s="50" t="s">
        <v>9</v>
      </c>
      <c r="D93" s="62" t="s">
        <v>321</v>
      </c>
      <c r="E93" s="6"/>
      <c r="F93" s="106"/>
      <c r="G93" s="342"/>
      <c r="H93" s="126">
        <f t="shared" si="1"/>
      </c>
    </row>
    <row r="94" spans="1:8" ht="24" customHeight="1" hidden="1" thickBot="1">
      <c r="A94" s="23"/>
      <c r="B94" s="24"/>
      <c r="C94" s="50" t="s">
        <v>11</v>
      </c>
      <c r="D94" s="62" t="s">
        <v>114</v>
      </c>
      <c r="E94" s="6"/>
      <c r="F94" s="106"/>
      <c r="G94" s="342"/>
      <c r="H94" s="126">
        <f t="shared" si="1"/>
      </c>
    </row>
    <row r="95" spans="1:8" ht="24" customHeight="1" hidden="1" thickBot="1">
      <c r="A95" s="23"/>
      <c r="B95" s="24"/>
      <c r="C95" s="50" t="s">
        <v>12</v>
      </c>
      <c r="D95" s="62" t="s">
        <v>35</v>
      </c>
      <c r="E95" s="6"/>
      <c r="F95" s="106"/>
      <c r="G95" s="342"/>
      <c r="H95" s="126">
        <f t="shared" si="1"/>
      </c>
    </row>
    <row r="96" spans="1:8" ht="24" customHeight="1" hidden="1" thickBot="1">
      <c r="A96" s="23"/>
      <c r="B96" s="24"/>
      <c r="C96" s="50" t="s">
        <v>14</v>
      </c>
      <c r="D96" s="62" t="s">
        <v>36</v>
      </c>
      <c r="E96" s="6"/>
      <c r="F96" s="106"/>
      <c r="G96" s="342"/>
      <c r="H96" s="126">
        <f t="shared" si="1"/>
      </c>
    </row>
    <row r="97" spans="1:8" ht="24" customHeight="1" hidden="1" thickBot="1">
      <c r="A97" s="23"/>
      <c r="B97" s="24"/>
      <c r="C97" s="50" t="s">
        <v>15</v>
      </c>
      <c r="D97" s="62" t="s">
        <v>115</v>
      </c>
      <c r="E97" s="6"/>
      <c r="F97" s="106"/>
      <c r="G97" s="342"/>
      <c r="H97" s="126">
        <f t="shared" si="1"/>
      </c>
    </row>
    <row r="98" spans="1:8" ht="24" customHeight="1" hidden="1" thickBot="1">
      <c r="A98" s="23"/>
      <c r="B98" s="24"/>
      <c r="C98" s="50" t="s">
        <v>16</v>
      </c>
      <c r="D98" s="62" t="s">
        <v>37</v>
      </c>
      <c r="E98" s="6"/>
      <c r="F98" s="106"/>
      <c r="G98" s="342"/>
      <c r="H98" s="126">
        <f t="shared" si="1"/>
      </c>
    </row>
    <row r="99" spans="1:8" ht="24" customHeight="1" hidden="1" thickBot="1">
      <c r="A99" s="23"/>
      <c r="B99" s="24"/>
      <c r="C99" s="50" t="s">
        <v>17</v>
      </c>
      <c r="D99" s="62" t="s">
        <v>285</v>
      </c>
      <c r="E99" s="6"/>
      <c r="F99" s="106"/>
      <c r="G99" s="342"/>
      <c r="H99" s="126"/>
    </row>
    <row r="100" spans="1:8" ht="24" customHeight="1" hidden="1" thickBot="1">
      <c r="A100" s="23"/>
      <c r="B100" s="24"/>
      <c r="C100" s="50" t="s">
        <v>18</v>
      </c>
      <c r="D100" s="62" t="s">
        <v>159</v>
      </c>
      <c r="E100" s="6"/>
      <c r="F100" s="106"/>
      <c r="G100" s="342"/>
      <c r="H100" s="126"/>
    </row>
    <row r="101" spans="1:8" ht="24" customHeight="1" hidden="1" thickBot="1">
      <c r="A101" s="23"/>
      <c r="B101" s="24"/>
      <c r="C101" s="50" t="s">
        <v>30</v>
      </c>
      <c r="D101" s="62" t="s">
        <v>322</v>
      </c>
      <c r="E101" s="6"/>
      <c r="F101" s="106"/>
      <c r="G101" s="342"/>
      <c r="H101" s="126"/>
    </row>
    <row r="102" spans="1:8" ht="24" customHeight="1" hidden="1" thickBot="1">
      <c r="A102" s="23"/>
      <c r="B102" s="24"/>
      <c r="C102" s="50" t="s">
        <v>164</v>
      </c>
      <c r="D102" s="62" t="s">
        <v>286</v>
      </c>
      <c r="E102" s="6"/>
      <c r="F102" s="106"/>
      <c r="G102" s="342"/>
      <c r="H102" s="126">
        <f t="shared" si="1"/>
      </c>
    </row>
    <row r="103" spans="1:8" ht="24" customHeight="1" hidden="1" thickBot="1">
      <c r="A103" s="23"/>
      <c r="B103" s="24"/>
      <c r="C103" s="50" t="s">
        <v>326</v>
      </c>
      <c r="D103" s="62" t="s">
        <v>327</v>
      </c>
      <c r="E103" s="6"/>
      <c r="F103" s="106"/>
      <c r="G103" s="342"/>
      <c r="H103" s="126">
        <f t="shared" si="1"/>
      </c>
    </row>
    <row r="104" spans="1:8" ht="24" customHeight="1" hidden="1" thickBot="1">
      <c r="A104" s="23"/>
      <c r="B104" s="24"/>
      <c r="C104" s="50" t="s">
        <v>328</v>
      </c>
      <c r="D104" s="62" t="s">
        <v>329</v>
      </c>
      <c r="E104" s="6"/>
      <c r="F104" s="106"/>
      <c r="G104" s="342"/>
      <c r="H104" s="126">
        <f t="shared" si="1"/>
      </c>
    </row>
    <row r="105" spans="1:8" ht="24" customHeight="1" hidden="1" thickBot="1">
      <c r="A105" s="23"/>
      <c r="B105" s="24"/>
      <c r="C105" s="50" t="s">
        <v>330</v>
      </c>
      <c r="D105" s="62" t="s">
        <v>382</v>
      </c>
      <c r="E105" s="6"/>
      <c r="F105" s="106"/>
      <c r="G105" s="342"/>
      <c r="H105" s="126"/>
    </row>
    <row r="106" spans="1:8" ht="24" customHeight="1" hidden="1" thickBot="1">
      <c r="A106" s="23"/>
      <c r="B106" s="24"/>
      <c r="C106" s="50" t="s">
        <v>331</v>
      </c>
      <c r="D106" s="62" t="s">
        <v>333</v>
      </c>
      <c r="E106" s="6"/>
      <c r="F106" s="106"/>
      <c r="G106" s="342"/>
      <c r="H106" s="126"/>
    </row>
    <row r="107" spans="1:8" ht="24" customHeight="1" hidden="1" thickBot="1">
      <c r="A107" s="23"/>
      <c r="B107" s="24" t="s">
        <v>16</v>
      </c>
      <c r="C107" s="50"/>
      <c r="D107" s="62" t="s">
        <v>168</v>
      </c>
      <c r="E107" s="134"/>
      <c r="F107" s="106"/>
      <c r="G107" s="342"/>
      <c r="H107" s="126">
        <f t="shared" si="1"/>
      </c>
    </row>
    <row r="108" spans="1:8" ht="24" customHeight="1" hidden="1" thickBot="1">
      <c r="A108" s="23"/>
      <c r="B108" s="24" t="s">
        <v>17</v>
      </c>
      <c r="C108" s="50"/>
      <c r="D108" s="62" t="s">
        <v>280</v>
      </c>
      <c r="E108" s="115">
        <f>SUM(E109:E110)</f>
        <v>0</v>
      </c>
      <c r="F108" s="323">
        <f>SUM(F109:F110)</f>
        <v>0</v>
      </c>
      <c r="G108" s="320">
        <f>SUM(G109:G110)</f>
        <v>0</v>
      </c>
      <c r="H108" s="126">
        <f t="shared" si="1"/>
      </c>
    </row>
    <row r="109" spans="1:8" s="419" customFormat="1" ht="24" customHeight="1" hidden="1" thickBot="1">
      <c r="A109" s="420"/>
      <c r="B109" s="421"/>
      <c r="C109" s="422" t="s">
        <v>9</v>
      </c>
      <c r="D109" s="415" t="s">
        <v>314</v>
      </c>
      <c r="E109" s="416"/>
      <c r="F109" s="417"/>
      <c r="G109" s="418"/>
      <c r="H109" s="423"/>
    </row>
    <row r="110" spans="1:8" s="419" customFormat="1" ht="24" customHeight="1" hidden="1" thickBot="1">
      <c r="A110" s="420"/>
      <c r="B110" s="421"/>
      <c r="C110" s="422" t="s">
        <v>11</v>
      </c>
      <c r="D110" s="415" t="s">
        <v>315</v>
      </c>
      <c r="E110" s="416"/>
      <c r="F110" s="417"/>
      <c r="G110" s="418"/>
      <c r="H110" s="423"/>
    </row>
    <row r="111" spans="1:8" ht="24" customHeight="1" thickBot="1">
      <c r="A111" s="18" t="s">
        <v>11</v>
      </c>
      <c r="B111" s="19"/>
      <c r="C111" s="19"/>
      <c r="D111" s="60" t="s">
        <v>24</v>
      </c>
      <c r="E111" s="76">
        <f>SUM(E112:E115)</f>
        <v>3309000</v>
      </c>
      <c r="F111" s="572">
        <f>SUM(F112:F115)</f>
        <v>4858316</v>
      </c>
      <c r="G111" s="74">
        <f>SUM(G112:G115)</f>
        <v>4858316</v>
      </c>
      <c r="H111" s="126">
        <f t="shared" si="1"/>
        <v>100</v>
      </c>
    </row>
    <row r="112" spans="1:8" ht="24" customHeight="1" thickBot="1">
      <c r="A112" s="23"/>
      <c r="B112" s="24" t="s">
        <v>9</v>
      </c>
      <c r="C112" s="50"/>
      <c r="D112" s="62" t="s">
        <v>171</v>
      </c>
      <c r="E112" s="6">
        <v>3309000</v>
      </c>
      <c r="F112" s="2">
        <v>4858316</v>
      </c>
      <c r="G112" s="343">
        <v>4858316</v>
      </c>
      <c r="H112" s="126">
        <f t="shared" si="1"/>
        <v>100</v>
      </c>
    </row>
    <row r="113" spans="1:8" ht="24" customHeight="1" thickBot="1">
      <c r="A113" s="23"/>
      <c r="B113" s="24" t="s">
        <v>11</v>
      </c>
      <c r="C113" s="50"/>
      <c r="D113" s="62" t="s">
        <v>172</v>
      </c>
      <c r="E113" s="6"/>
      <c r="F113" s="2"/>
      <c r="G113" s="342"/>
      <c r="H113" s="126">
        <f t="shared" si="1"/>
      </c>
    </row>
    <row r="114" spans="1:8" ht="24" customHeight="1" hidden="1" thickBot="1">
      <c r="A114" s="23"/>
      <c r="B114" s="24" t="s">
        <v>12</v>
      </c>
      <c r="C114" s="50"/>
      <c r="D114" s="62" t="s">
        <v>173</v>
      </c>
      <c r="E114" s="6"/>
      <c r="F114" s="106"/>
      <c r="G114" s="343"/>
      <c r="H114" s="126">
        <f t="shared" si="1"/>
      </c>
    </row>
    <row r="115" spans="1:8" ht="24" customHeight="1" hidden="1" thickBot="1">
      <c r="A115" s="23"/>
      <c r="B115" s="24" t="s">
        <v>14</v>
      </c>
      <c r="C115" s="50"/>
      <c r="D115" s="62" t="s">
        <v>379</v>
      </c>
      <c r="E115" s="6"/>
      <c r="F115" s="106"/>
      <c r="G115" s="342"/>
      <c r="H115" s="126">
        <f t="shared" si="1"/>
      </c>
    </row>
    <row r="116" spans="1:8" ht="24" customHeight="1" thickBot="1">
      <c r="A116" s="696" t="s">
        <v>45</v>
      </c>
      <c r="B116" s="697"/>
      <c r="C116" s="697"/>
      <c r="D116" s="698"/>
      <c r="E116" s="76">
        <f>E74+E111</f>
        <v>269437000</v>
      </c>
      <c r="F116" s="73">
        <f>F74+F111</f>
        <v>278995636</v>
      </c>
      <c r="G116" s="317">
        <f>G74+G111</f>
        <v>265698767</v>
      </c>
      <c r="H116" s="126">
        <f>IF(F116=0,"",G116/F116*100)</f>
        <v>95.23402258521348</v>
      </c>
    </row>
    <row r="117" spans="1:8" ht="24" customHeight="1" hidden="1" thickBot="1">
      <c r="A117" s="696" t="s">
        <v>48</v>
      </c>
      <c r="B117" s="697"/>
      <c r="C117" s="697"/>
      <c r="D117" s="698" t="s">
        <v>48</v>
      </c>
      <c r="E117" s="76">
        <f>E118+E121</f>
        <v>0</v>
      </c>
      <c r="F117" s="73">
        <f>F118+F121</f>
        <v>0</v>
      </c>
      <c r="G117" s="317">
        <f>G118+G121</f>
        <v>0</v>
      </c>
      <c r="H117" s="126">
        <f>IF(F117=0,"",G117/F117*100)</f>
      </c>
    </row>
    <row r="118" spans="1:8" ht="24" customHeight="1" hidden="1" thickBot="1">
      <c r="A118" s="18" t="s">
        <v>12</v>
      </c>
      <c r="B118" s="19"/>
      <c r="C118" s="19"/>
      <c r="D118" s="60" t="s">
        <v>160</v>
      </c>
      <c r="E118" s="76">
        <f>SUM(E119:E120)</f>
        <v>0</v>
      </c>
      <c r="F118" s="73">
        <f>SUM(F119:F120)</f>
        <v>0</v>
      </c>
      <c r="G118" s="317">
        <f>SUM(G119:G120)</f>
        <v>0</v>
      </c>
      <c r="H118" s="126">
        <f t="shared" si="1"/>
      </c>
    </row>
    <row r="119" spans="1:8" ht="24" customHeight="1" hidden="1" thickBot="1">
      <c r="A119" s="23"/>
      <c r="B119" s="24" t="s">
        <v>9</v>
      </c>
      <c r="C119" s="50"/>
      <c r="D119" s="62" t="s">
        <v>161</v>
      </c>
      <c r="E119" s="6"/>
      <c r="F119" s="2"/>
      <c r="G119" s="343"/>
      <c r="H119" s="126">
        <f t="shared" si="1"/>
      </c>
    </row>
    <row r="120" spans="1:8" ht="24" customHeight="1" hidden="1" thickBot="1">
      <c r="A120" s="30"/>
      <c r="B120" s="31" t="s">
        <v>11</v>
      </c>
      <c r="C120" s="51"/>
      <c r="D120" s="561" t="s">
        <v>162</v>
      </c>
      <c r="E120" s="4"/>
      <c r="F120" s="3"/>
      <c r="G120" s="345"/>
      <c r="H120" s="126">
        <f t="shared" si="1"/>
      </c>
    </row>
    <row r="121" spans="1:8" ht="24" customHeight="1" hidden="1" thickBot="1">
      <c r="A121" s="18" t="s">
        <v>14</v>
      </c>
      <c r="B121" s="19"/>
      <c r="C121" s="19"/>
      <c r="D121" s="60" t="s">
        <v>334</v>
      </c>
      <c r="E121" s="76">
        <f>SUM(E122:E124)</f>
        <v>0</v>
      </c>
      <c r="F121" s="73">
        <f>SUM(F122:F124)</f>
        <v>0</v>
      </c>
      <c r="G121" s="317">
        <f>SUM(G122:G124)</f>
        <v>0</v>
      </c>
      <c r="H121" s="126"/>
    </row>
    <row r="122" spans="1:8" ht="24" customHeight="1" hidden="1" thickBot="1">
      <c r="A122" s="23"/>
      <c r="B122" s="24" t="s">
        <v>9</v>
      </c>
      <c r="C122" s="50"/>
      <c r="D122" s="560" t="s">
        <v>141</v>
      </c>
      <c r="E122" s="6"/>
      <c r="F122" s="2"/>
      <c r="G122" s="343"/>
      <c r="H122" s="126">
        <f t="shared" si="1"/>
      </c>
    </row>
    <row r="123" spans="1:8" ht="24" customHeight="1" hidden="1" thickBot="1">
      <c r="A123" s="23"/>
      <c r="B123" s="24" t="s">
        <v>11</v>
      </c>
      <c r="C123" s="50"/>
      <c r="D123" s="62" t="s">
        <v>49</v>
      </c>
      <c r="E123" s="6"/>
      <c r="F123" s="2"/>
      <c r="G123" s="343"/>
      <c r="H123" s="126">
        <f t="shared" si="1"/>
      </c>
    </row>
    <row r="124" spans="1:8" ht="24" customHeight="1" hidden="1" thickBot="1">
      <c r="A124" s="30"/>
      <c r="B124" s="31" t="s">
        <v>12</v>
      </c>
      <c r="C124" s="51"/>
      <c r="D124" s="62" t="s">
        <v>317</v>
      </c>
      <c r="E124" s="4"/>
      <c r="F124" s="3"/>
      <c r="G124" s="345"/>
      <c r="H124" s="126"/>
    </row>
    <row r="125" spans="1:8" ht="24" customHeight="1" hidden="1" thickBot="1">
      <c r="A125" s="18" t="s">
        <v>15</v>
      </c>
      <c r="B125" s="19"/>
      <c r="C125" s="19"/>
      <c r="D125" s="60" t="s">
        <v>163</v>
      </c>
      <c r="E125" s="426"/>
      <c r="F125" s="427"/>
      <c r="G125" s="429"/>
      <c r="H125" s="126">
        <f t="shared" si="1"/>
      </c>
    </row>
    <row r="126" spans="1:8" ht="24" customHeight="1" thickBot="1">
      <c r="A126" s="41" t="s">
        <v>27</v>
      </c>
      <c r="B126" s="18"/>
      <c r="C126" s="42"/>
      <c r="D126" s="21"/>
      <c r="E126" s="76">
        <f>E116+E117+E125</f>
        <v>269437000</v>
      </c>
      <c r="F126" s="73">
        <f>F116+F117+F125</f>
        <v>278995636</v>
      </c>
      <c r="G126" s="317">
        <f>G116+G117+G125</f>
        <v>265698767</v>
      </c>
      <c r="H126" s="126">
        <f t="shared" si="1"/>
        <v>95.23402258521348</v>
      </c>
    </row>
    <row r="129" ht="13.5" thickBot="1"/>
    <row r="130" spans="1:6" s="58" customFormat="1" ht="19.5" customHeight="1" thickBot="1" thickTop="1">
      <c r="A130" s="52" t="s">
        <v>41</v>
      </c>
      <c r="B130" s="53"/>
      <c r="C130" s="54"/>
      <c r="D130" s="55"/>
      <c r="E130" s="394">
        <f>SUM(E132)</f>
        <v>46.75</v>
      </c>
      <c r="F130" s="394">
        <v>51</v>
      </c>
    </row>
    <row r="131" spans="1:6" s="58" customFormat="1" ht="19.5" customHeight="1" thickBot="1" thickTop="1">
      <c r="A131" s="64">
        <v>2018</v>
      </c>
      <c r="B131" s="65"/>
      <c r="C131" s="65"/>
      <c r="D131" s="66"/>
      <c r="E131" s="116">
        <v>37987</v>
      </c>
      <c r="F131" s="116">
        <v>43830</v>
      </c>
    </row>
    <row r="132" spans="1:6" s="58" customFormat="1" ht="19.5" customHeight="1" thickTop="1">
      <c r="A132" s="70"/>
      <c r="B132" s="120" t="s">
        <v>29</v>
      </c>
      <c r="C132" s="121"/>
      <c r="D132" s="122"/>
      <c r="E132" s="130">
        <v>46.75</v>
      </c>
      <c r="F132" s="130">
        <v>42</v>
      </c>
    </row>
    <row r="133" spans="1:6" s="58" customFormat="1" ht="19.5" customHeight="1">
      <c r="A133" s="70"/>
      <c r="B133" s="120" t="s">
        <v>737</v>
      </c>
      <c r="C133" s="121"/>
      <c r="D133" s="122"/>
      <c r="E133" s="130"/>
      <c r="F133" s="130">
        <v>9</v>
      </c>
    </row>
  </sheetData>
  <sheetProtection formatCells="0" formatColumns="0" formatRows="0"/>
  <mergeCells count="3">
    <mergeCell ref="A34:D34"/>
    <mergeCell ref="A116:D116"/>
    <mergeCell ref="A117:D117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Humán Szolgáltató Központ költségvetése&amp;R&amp;"Times New Roman,Normál"&amp;11 5.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33"/>
  <sheetViews>
    <sheetView workbookViewId="0" topLeftCell="A43">
      <selection activeCell="A129" sqref="A12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265</v>
      </c>
    </row>
    <row r="2" spans="4:7" ht="20.25" customHeight="1" thickBot="1">
      <c r="D2" s="124" t="s">
        <v>47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341</v>
      </c>
      <c r="F3" s="44"/>
      <c r="G3" s="45"/>
      <c r="H3" s="45"/>
    </row>
    <row r="4" spans="1:8" ht="39" thickBot="1">
      <c r="A4" s="110" t="s">
        <v>40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4914000</v>
      </c>
      <c r="F5" s="73">
        <f>F6+F13+F14+F21</f>
        <v>43921369</v>
      </c>
      <c r="G5" s="317">
        <f>G6+G13+G14+G21</f>
        <v>43921369</v>
      </c>
      <c r="H5" s="126">
        <f>IF(F5=0,"",G5/F5*100)</f>
        <v>100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3">
        <f>SUM(E7:E12)</f>
        <v>0</v>
      </c>
      <c r="F6" s="334">
        <f>SUM(F7:F12)</f>
        <v>0</v>
      </c>
      <c r="G6" s="335">
        <f>SUM(G7:G12)</f>
        <v>0</v>
      </c>
      <c r="H6" s="75">
        <f aca="true" t="shared" si="0" ref="H6:H47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1" customFormat="1" ht="24" customHeight="1" hidden="1" thickBot="1">
      <c r="A8" s="408"/>
      <c r="B8" s="409"/>
      <c r="C8" s="410">
        <v>2</v>
      </c>
      <c r="D8" s="324" t="s">
        <v>154</v>
      </c>
      <c r="E8" s="412">
        <f>SUM(E9:E12)</f>
        <v>0</v>
      </c>
      <c r="F8" s="413">
        <f>SUM(F9:F12)</f>
        <v>0</v>
      </c>
      <c r="G8" s="414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380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381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5">
        <v>4914000</v>
      </c>
      <c r="F13" s="326">
        <v>7374471</v>
      </c>
      <c r="G13" s="327">
        <v>7374471</v>
      </c>
      <c r="H13" s="75">
        <f t="shared" si="0"/>
        <v>100</v>
      </c>
    </row>
    <row r="14" spans="1:8" ht="24" customHeight="1" thickBot="1">
      <c r="A14" s="23"/>
      <c r="B14" s="24" t="s">
        <v>12</v>
      </c>
      <c r="C14" s="27"/>
      <c r="D14" s="324" t="s">
        <v>174</v>
      </c>
      <c r="E14" s="115">
        <f>SUM(E15:E18)+E20</f>
        <v>0</v>
      </c>
      <c r="F14" s="115">
        <f>SUM(F15:F18)+F20</f>
        <v>36146898</v>
      </c>
      <c r="G14" s="115">
        <f>SUM(G15:G18)+G20</f>
        <v>36146898</v>
      </c>
      <c r="H14" s="75">
        <f t="shared" si="0"/>
        <v>100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>
        <v>6146898</v>
      </c>
      <c r="G15" s="47">
        <v>6146898</v>
      </c>
      <c r="H15" s="75">
        <f t="shared" si="0"/>
        <v>100</v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thickBot="1">
      <c r="A17" s="23"/>
      <c r="B17" s="24"/>
      <c r="C17" s="27" t="s">
        <v>12</v>
      </c>
      <c r="D17" s="28" t="s">
        <v>185</v>
      </c>
      <c r="E17" s="6"/>
      <c r="F17" s="2">
        <v>30000000</v>
      </c>
      <c r="G17" s="47">
        <v>30000000</v>
      </c>
      <c r="H17" s="75">
        <f t="shared" si="0"/>
        <v>100</v>
      </c>
    </row>
    <row r="18" spans="1:8" ht="24" customHeight="1" hidden="1" thickBot="1">
      <c r="A18" s="32"/>
      <c r="B18" s="33"/>
      <c r="C18" s="34" t="s">
        <v>14</v>
      </c>
      <c r="D18" s="476" t="s">
        <v>181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5" t="s">
        <v>279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1" t="s">
        <v>177</v>
      </c>
      <c r="E21" s="328"/>
      <c r="F21" s="329">
        <v>400000</v>
      </c>
      <c r="G21" s="330">
        <v>400000</v>
      </c>
      <c r="H21" s="75">
        <f t="shared" si="0"/>
        <v>100</v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3">
        <f>SUM(F23:F26)</f>
        <v>0</v>
      </c>
      <c r="G22" s="74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6"/>
      <c r="B29" s="338"/>
      <c r="C29" s="339" t="s">
        <v>12</v>
      </c>
      <c r="D29" s="337" t="s">
        <v>184</v>
      </c>
      <c r="E29" s="117"/>
      <c r="F29" s="118"/>
      <c r="G29" s="119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3">
        <f>F32+F33</f>
        <v>0</v>
      </c>
      <c r="G31" s="332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693" t="s">
        <v>44</v>
      </c>
      <c r="B34" s="694"/>
      <c r="C34" s="694"/>
      <c r="D34" s="695"/>
      <c r="E34" s="76">
        <f>E5+E22+E30</f>
        <v>4914000</v>
      </c>
      <c r="F34" s="73">
        <f>F5+F22+F30</f>
        <v>43921369</v>
      </c>
      <c r="G34" s="74">
        <f>G5+G22+G30</f>
        <v>43921369</v>
      </c>
      <c r="H34" s="75">
        <f t="shared" si="0"/>
        <v>100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E36+E40+E43</f>
        <v>23442000</v>
      </c>
      <c r="F35" s="73">
        <f>F36+F40+F43</f>
        <v>19508581</v>
      </c>
      <c r="G35" s="572">
        <f>G36+G40+G43</f>
        <v>19508581</v>
      </c>
      <c r="H35" s="126">
        <f t="shared" si="0"/>
        <v>100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SUM(E37:E39)</f>
        <v>167000</v>
      </c>
      <c r="F36" s="323">
        <f>SUM(F37:F39)</f>
        <v>166949</v>
      </c>
      <c r="G36" s="571">
        <f>SUM(G37:G39)</f>
        <v>166949</v>
      </c>
      <c r="H36" s="126">
        <f t="shared" si="0"/>
        <v>100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167000</v>
      </c>
      <c r="F37" s="2">
        <v>166949</v>
      </c>
      <c r="G37" s="59">
        <v>166949</v>
      </c>
      <c r="H37" s="126">
        <f t="shared" si="0"/>
        <v>100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thickBot="1">
      <c r="A39" s="23"/>
      <c r="B39" s="24"/>
      <c r="C39" s="25">
        <v>3</v>
      </c>
      <c r="D39" s="26" t="s">
        <v>506</v>
      </c>
      <c r="E39" s="6"/>
      <c r="F39" s="2"/>
      <c r="G39" s="47"/>
      <c r="H39" s="75">
        <f t="shared" si="0"/>
      </c>
    </row>
    <row r="40" spans="1:8" ht="24" customHeight="1" hidden="1" thickBot="1">
      <c r="A40" s="23"/>
      <c r="B40" s="24" t="s">
        <v>11</v>
      </c>
      <c r="C40" s="25"/>
      <c r="D40" s="26" t="s">
        <v>149</v>
      </c>
      <c r="E40" s="115">
        <f>SUM(E41:E42)</f>
        <v>0</v>
      </c>
      <c r="F40" s="323"/>
      <c r="G40" s="332"/>
      <c r="H40" s="75">
        <f t="shared" si="0"/>
      </c>
    </row>
    <row r="41" spans="1:8" ht="24" customHeight="1" hidden="1" thickBot="1">
      <c r="A41" s="35"/>
      <c r="B41" s="36"/>
      <c r="C41" s="39" t="s">
        <v>9</v>
      </c>
      <c r="D41" s="71" t="s">
        <v>151</v>
      </c>
      <c r="E41" s="6"/>
      <c r="F41" s="2"/>
      <c r="G41" s="47"/>
      <c r="H41" s="75">
        <f t="shared" si="0"/>
      </c>
    </row>
    <row r="42" spans="1:8" ht="24" customHeight="1" hidden="1" thickBot="1">
      <c r="A42" s="35"/>
      <c r="B42" s="36"/>
      <c r="C42" s="39">
        <v>2</v>
      </c>
      <c r="D42" s="38" t="s">
        <v>152</v>
      </c>
      <c r="E42" s="6"/>
      <c r="F42" s="2"/>
      <c r="G42" s="47"/>
      <c r="H42" s="75">
        <f t="shared" si="0"/>
      </c>
    </row>
    <row r="43" spans="1:8" ht="24" customHeight="1" thickBot="1">
      <c r="A43" s="23"/>
      <c r="B43" s="24" t="s">
        <v>12</v>
      </c>
      <c r="C43" s="25"/>
      <c r="D43" s="26" t="s">
        <v>116</v>
      </c>
      <c r="E43" s="115">
        <f>SUM(E44:E45)</f>
        <v>23275000</v>
      </c>
      <c r="F43" s="323">
        <f>SUM(F44:F45)</f>
        <v>19341632</v>
      </c>
      <c r="G43" s="332">
        <f>SUM(G44:G45)</f>
        <v>19341632</v>
      </c>
      <c r="H43" s="75">
        <f>IF(F43=0,"",G43/F43*100)</f>
        <v>100</v>
      </c>
    </row>
    <row r="44" spans="1:8" ht="24" customHeight="1" thickBot="1">
      <c r="A44" s="23"/>
      <c r="B44" s="24"/>
      <c r="C44" s="25" t="s">
        <v>9</v>
      </c>
      <c r="D44" s="26" t="s">
        <v>3</v>
      </c>
      <c r="E44" s="6">
        <v>5101000</v>
      </c>
      <c r="F44" s="2">
        <v>5938852</v>
      </c>
      <c r="G44" s="47">
        <v>5938852</v>
      </c>
      <c r="H44" s="75">
        <f>IF(F44=0,"",G44/F44*100)</f>
        <v>100</v>
      </c>
    </row>
    <row r="45" spans="1:8" ht="24" customHeight="1" thickBot="1">
      <c r="A45" s="23"/>
      <c r="B45" s="24"/>
      <c r="C45" s="25" t="s">
        <v>11</v>
      </c>
      <c r="D45" s="26" t="s">
        <v>4</v>
      </c>
      <c r="E45" s="6">
        <v>18174000</v>
      </c>
      <c r="F45" s="2">
        <v>13402780</v>
      </c>
      <c r="G45" s="47">
        <v>13402780</v>
      </c>
      <c r="H45" s="75">
        <f>IF(F45=0,"",G45/F45*100)</f>
        <v>100</v>
      </c>
    </row>
    <row r="46" spans="1:8" ht="24" customHeight="1" hidden="1" thickBot="1">
      <c r="A46" s="18" t="s">
        <v>15</v>
      </c>
      <c r="B46" s="19"/>
      <c r="C46" s="42"/>
      <c r="D46" s="21" t="s">
        <v>153</v>
      </c>
      <c r="E46" s="426"/>
      <c r="F46" s="427"/>
      <c r="G46" s="428"/>
      <c r="H46" s="75">
        <f t="shared" si="0"/>
      </c>
    </row>
    <row r="47" spans="1:8" ht="24" customHeight="1" thickBot="1">
      <c r="A47" s="41" t="s">
        <v>5</v>
      </c>
      <c r="B47" s="19"/>
      <c r="C47" s="42"/>
      <c r="D47" s="21"/>
      <c r="E47" s="76">
        <f>E34+E35+E46</f>
        <v>28356000</v>
      </c>
      <c r="F47" s="73">
        <f>F34+F35+F46</f>
        <v>63429950</v>
      </c>
      <c r="G47" s="74">
        <f>G34+G35+G46</f>
        <v>63429950</v>
      </c>
      <c r="H47" s="75">
        <f t="shared" si="0"/>
        <v>100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spans="4:7" ht="30.75" customHeight="1" thickBot="1">
      <c r="D71" s="125" t="s">
        <v>46</v>
      </c>
      <c r="G71" s="10" t="s">
        <v>130</v>
      </c>
    </row>
    <row r="72" spans="1:8" ht="39" thickBot="1">
      <c r="A72" s="11" t="s">
        <v>6</v>
      </c>
      <c r="B72" s="12" t="s">
        <v>7</v>
      </c>
      <c r="C72" s="13" t="s">
        <v>8</v>
      </c>
      <c r="D72" s="14" t="s">
        <v>21</v>
      </c>
      <c r="E72" s="43" t="s">
        <v>341</v>
      </c>
      <c r="F72" s="44"/>
      <c r="G72" s="45"/>
      <c r="H72" s="45"/>
    </row>
    <row r="73" spans="1:8" ht="39" thickBot="1">
      <c r="A73" s="110"/>
      <c r="B73" s="111"/>
      <c r="C73" s="112"/>
      <c r="D73" s="113"/>
      <c r="E73" s="363" t="s">
        <v>0</v>
      </c>
      <c r="F73" s="16" t="s">
        <v>1</v>
      </c>
      <c r="G73" s="17" t="s">
        <v>2</v>
      </c>
      <c r="H73" s="48" t="s">
        <v>22</v>
      </c>
    </row>
    <row r="74" spans="1:8" ht="24" customHeight="1" thickBot="1">
      <c r="A74" s="18" t="s">
        <v>9</v>
      </c>
      <c r="B74" s="19"/>
      <c r="C74" s="19"/>
      <c r="D74" s="60" t="s">
        <v>112</v>
      </c>
      <c r="E74" s="76">
        <f>E75+E76+E77+E80+E92+E107+E108</f>
        <v>24736000</v>
      </c>
      <c r="F74" s="572">
        <f>F75+F76+F77+F80+F92+F107+F108</f>
        <v>59906682</v>
      </c>
      <c r="G74" s="74">
        <f>G75+G76+G77+G80+G92+G107+G108</f>
        <v>40591229</v>
      </c>
      <c r="H74" s="126">
        <f>IF(F74=0,"",G74/F74*100)</f>
        <v>67.75743146649317</v>
      </c>
    </row>
    <row r="75" spans="1:8" ht="24" customHeight="1" thickBot="1">
      <c r="A75" s="32"/>
      <c r="B75" s="33" t="s">
        <v>9</v>
      </c>
      <c r="C75" s="49"/>
      <c r="D75" s="61" t="s">
        <v>165</v>
      </c>
      <c r="E75" s="72">
        <v>13664000</v>
      </c>
      <c r="F75" s="132">
        <v>27506574</v>
      </c>
      <c r="G75" s="341">
        <v>19506574</v>
      </c>
      <c r="H75" s="126">
        <f aca="true" t="shared" si="1" ref="H75:H126">IF(F75=0,"",G75/F75*100)</f>
        <v>70.91604356107743</v>
      </c>
    </row>
    <row r="76" spans="1:8" ht="24" customHeight="1" thickBot="1">
      <c r="A76" s="23"/>
      <c r="B76" s="24" t="s">
        <v>11</v>
      </c>
      <c r="C76" s="50"/>
      <c r="D76" s="62" t="s">
        <v>166</v>
      </c>
      <c r="E76" s="6">
        <v>2574000</v>
      </c>
      <c r="F76" s="106">
        <v>5178732</v>
      </c>
      <c r="G76" s="342">
        <v>3543858</v>
      </c>
      <c r="H76" s="126">
        <f t="shared" si="1"/>
        <v>68.4309981671189</v>
      </c>
    </row>
    <row r="77" spans="1:8" ht="24" customHeight="1" thickBot="1">
      <c r="A77" s="23"/>
      <c r="B77" s="24" t="s">
        <v>12</v>
      </c>
      <c r="C77" s="50"/>
      <c r="D77" s="62" t="s">
        <v>167</v>
      </c>
      <c r="E77" s="6">
        <v>8498000</v>
      </c>
      <c r="F77" s="106">
        <v>27221376</v>
      </c>
      <c r="G77" s="342">
        <v>17540797</v>
      </c>
      <c r="H77" s="126">
        <f t="shared" si="1"/>
        <v>64.43758390464906</v>
      </c>
    </row>
    <row r="78" spans="1:8" s="419" customFormat="1" ht="24" customHeight="1" hidden="1" thickBot="1">
      <c r="A78" s="420"/>
      <c r="B78" s="421"/>
      <c r="C78" s="422"/>
      <c r="D78" s="415" t="s">
        <v>157</v>
      </c>
      <c r="E78" s="416"/>
      <c r="F78" s="417"/>
      <c r="G78" s="418"/>
      <c r="H78" s="423"/>
    </row>
    <row r="79" spans="1:8" s="419" customFormat="1" ht="24" customHeight="1" hidden="1" thickBot="1">
      <c r="A79" s="420"/>
      <c r="B79" s="421"/>
      <c r="C79" s="422"/>
      <c r="D79" s="415" t="s">
        <v>158</v>
      </c>
      <c r="E79" s="416"/>
      <c r="F79" s="417"/>
      <c r="G79" s="418"/>
      <c r="H79" s="423"/>
    </row>
    <row r="80" spans="1:8" ht="24" customHeight="1" hidden="1" thickBot="1">
      <c r="A80" s="23"/>
      <c r="B80" s="24" t="s">
        <v>14</v>
      </c>
      <c r="C80" s="50"/>
      <c r="D80" s="62" t="s">
        <v>169</v>
      </c>
      <c r="E80" s="77">
        <f>SUM(E81:E91)</f>
        <v>0</v>
      </c>
      <c r="F80" s="346">
        <f>SUM(F81:F91)</f>
        <v>0</v>
      </c>
      <c r="G80" s="344">
        <f>SUM(G81:G91)</f>
        <v>0</v>
      </c>
      <c r="H80" s="126">
        <f t="shared" si="1"/>
      </c>
    </row>
    <row r="81" spans="1:8" ht="24" customHeight="1" hidden="1" thickBot="1">
      <c r="A81" s="23"/>
      <c r="B81" s="24"/>
      <c r="C81" s="50" t="s">
        <v>9</v>
      </c>
      <c r="D81" s="63" t="s">
        <v>189</v>
      </c>
      <c r="E81" s="6"/>
      <c r="F81" s="106"/>
      <c r="G81" s="342"/>
      <c r="H81" s="126">
        <f t="shared" si="1"/>
      </c>
    </row>
    <row r="82" spans="1:8" ht="24" customHeight="1" hidden="1" thickBot="1">
      <c r="A82" s="23"/>
      <c r="B82" s="24"/>
      <c r="C82" s="50" t="s">
        <v>11</v>
      </c>
      <c r="D82" s="63" t="s">
        <v>113</v>
      </c>
      <c r="E82" s="6"/>
      <c r="F82" s="106"/>
      <c r="G82" s="342"/>
      <c r="H82" s="126">
        <f t="shared" si="1"/>
      </c>
    </row>
    <row r="83" spans="1:8" ht="24" customHeight="1" hidden="1" thickBot="1">
      <c r="A83" s="23"/>
      <c r="B83" s="24"/>
      <c r="C83" s="50" t="s">
        <v>12</v>
      </c>
      <c r="D83" s="63" t="s">
        <v>43</v>
      </c>
      <c r="E83" s="6"/>
      <c r="F83" s="106"/>
      <c r="G83" s="342"/>
      <c r="H83" s="126"/>
    </row>
    <row r="84" spans="1:8" ht="24" customHeight="1" hidden="1" thickBot="1">
      <c r="A84" s="23"/>
      <c r="B84" s="24"/>
      <c r="C84" s="50" t="s">
        <v>14</v>
      </c>
      <c r="D84" s="63" t="s">
        <v>188</v>
      </c>
      <c r="E84" s="6"/>
      <c r="F84" s="106"/>
      <c r="G84" s="342"/>
      <c r="H84" s="126"/>
    </row>
    <row r="85" spans="1:8" ht="24" customHeight="1" hidden="1" thickBot="1">
      <c r="A85" s="23"/>
      <c r="B85" s="24"/>
      <c r="C85" s="50" t="s">
        <v>15</v>
      </c>
      <c r="D85" s="63" t="s">
        <v>316</v>
      </c>
      <c r="E85" s="6"/>
      <c r="F85" s="106"/>
      <c r="G85" s="342"/>
      <c r="H85" s="126"/>
    </row>
    <row r="86" spans="1:8" ht="24" customHeight="1" hidden="1" thickBot="1">
      <c r="A86" s="23"/>
      <c r="B86" s="24"/>
      <c r="C86" s="50" t="s">
        <v>16</v>
      </c>
      <c r="D86" s="63" t="s">
        <v>503</v>
      </c>
      <c r="E86" s="6"/>
      <c r="F86" s="106"/>
      <c r="G86" s="342"/>
      <c r="H86" s="126"/>
    </row>
    <row r="87" spans="1:8" ht="24" customHeight="1" thickBot="1">
      <c r="A87" s="23"/>
      <c r="B87" s="24"/>
      <c r="C87" s="50" t="s">
        <v>17</v>
      </c>
      <c r="D87" s="63" t="s">
        <v>504</v>
      </c>
      <c r="E87" s="6"/>
      <c r="F87" s="106"/>
      <c r="G87" s="342"/>
      <c r="H87" s="126"/>
    </row>
    <row r="88" spans="1:8" ht="24" customHeight="1" thickBot="1">
      <c r="A88" s="23"/>
      <c r="B88" s="24"/>
      <c r="C88" s="50" t="s">
        <v>18</v>
      </c>
      <c r="D88" s="63" t="s">
        <v>505</v>
      </c>
      <c r="E88" s="6"/>
      <c r="F88" s="106"/>
      <c r="G88" s="342"/>
      <c r="H88" s="126"/>
    </row>
    <row r="89" spans="1:8" ht="24" customHeight="1" hidden="1" thickBot="1">
      <c r="A89" s="23"/>
      <c r="B89" s="24"/>
      <c r="C89" s="50" t="s">
        <v>30</v>
      </c>
      <c r="D89" s="63" t="s">
        <v>429</v>
      </c>
      <c r="E89" s="6"/>
      <c r="F89" s="106"/>
      <c r="G89" s="342"/>
      <c r="H89" s="126"/>
    </row>
    <row r="90" spans="1:8" ht="24" customHeight="1" hidden="1" thickBot="1">
      <c r="A90" s="23"/>
      <c r="B90" s="24"/>
      <c r="C90" s="50" t="s">
        <v>164</v>
      </c>
      <c r="D90" s="63" t="s">
        <v>275</v>
      </c>
      <c r="E90" s="6"/>
      <c r="F90" s="106"/>
      <c r="G90" s="342"/>
      <c r="H90" s="126"/>
    </row>
    <row r="91" spans="1:8" ht="24" customHeight="1" hidden="1" thickBot="1">
      <c r="A91" s="23"/>
      <c r="B91" s="24"/>
      <c r="C91" s="50" t="s">
        <v>326</v>
      </c>
      <c r="D91" s="63" t="s">
        <v>430</v>
      </c>
      <c r="E91" s="6"/>
      <c r="F91" s="106"/>
      <c r="G91" s="342"/>
      <c r="H91" s="126"/>
    </row>
    <row r="92" spans="1:8" ht="24" customHeight="1" hidden="1" thickBot="1">
      <c r="A92" s="23"/>
      <c r="B92" s="24" t="s">
        <v>15</v>
      </c>
      <c r="C92" s="50"/>
      <c r="D92" s="62" t="s">
        <v>170</v>
      </c>
      <c r="E92" s="115">
        <f>SUM(E93:E106)</f>
        <v>0</v>
      </c>
      <c r="F92" s="323">
        <f>SUM(F93:F106)</f>
        <v>0</v>
      </c>
      <c r="G92" s="320">
        <f>SUM(G93:G106)</f>
        <v>0</v>
      </c>
      <c r="H92" s="126">
        <f t="shared" si="1"/>
      </c>
    </row>
    <row r="93" spans="1:8" ht="24" customHeight="1" hidden="1" thickBot="1">
      <c r="A93" s="23"/>
      <c r="B93" s="24"/>
      <c r="C93" s="50" t="s">
        <v>9</v>
      </c>
      <c r="D93" s="62" t="s">
        <v>321</v>
      </c>
      <c r="E93" s="6"/>
      <c r="F93" s="106"/>
      <c r="G93" s="342"/>
      <c r="H93" s="126">
        <f t="shared" si="1"/>
      </c>
    </row>
    <row r="94" spans="1:8" ht="24" customHeight="1" hidden="1" thickBot="1">
      <c r="A94" s="23"/>
      <c r="B94" s="24"/>
      <c r="C94" s="50" t="s">
        <v>11</v>
      </c>
      <c r="D94" s="62" t="s">
        <v>114</v>
      </c>
      <c r="E94" s="6"/>
      <c r="F94" s="106"/>
      <c r="G94" s="342"/>
      <c r="H94" s="126">
        <f t="shared" si="1"/>
      </c>
    </row>
    <row r="95" spans="1:8" ht="24" customHeight="1" hidden="1" thickBot="1">
      <c r="A95" s="23"/>
      <c r="B95" s="24"/>
      <c r="C95" s="50" t="s">
        <v>12</v>
      </c>
      <c r="D95" s="62" t="s">
        <v>35</v>
      </c>
      <c r="E95" s="6"/>
      <c r="F95" s="106"/>
      <c r="G95" s="342"/>
      <c r="H95" s="126">
        <f t="shared" si="1"/>
      </c>
    </row>
    <row r="96" spans="1:8" ht="24" customHeight="1" hidden="1" thickBot="1">
      <c r="A96" s="23"/>
      <c r="B96" s="24"/>
      <c r="C96" s="50" t="s">
        <v>14</v>
      </c>
      <c r="D96" s="62" t="s">
        <v>36</v>
      </c>
      <c r="E96" s="6"/>
      <c r="F96" s="106"/>
      <c r="G96" s="342"/>
      <c r="H96" s="126">
        <f t="shared" si="1"/>
      </c>
    </row>
    <row r="97" spans="1:8" ht="24" customHeight="1" hidden="1" thickBot="1">
      <c r="A97" s="23"/>
      <c r="B97" s="24"/>
      <c r="C97" s="50" t="s">
        <v>15</v>
      </c>
      <c r="D97" s="62" t="s">
        <v>115</v>
      </c>
      <c r="E97" s="6"/>
      <c r="F97" s="106"/>
      <c r="G97" s="342"/>
      <c r="H97" s="126">
        <f t="shared" si="1"/>
      </c>
    </row>
    <row r="98" spans="1:8" ht="24" customHeight="1" hidden="1" thickBot="1">
      <c r="A98" s="23"/>
      <c r="B98" s="24"/>
      <c r="C98" s="50" t="s">
        <v>16</v>
      </c>
      <c r="D98" s="62" t="s">
        <v>37</v>
      </c>
      <c r="E98" s="6"/>
      <c r="F98" s="106"/>
      <c r="G98" s="342"/>
      <c r="H98" s="126">
        <f t="shared" si="1"/>
      </c>
    </row>
    <row r="99" spans="1:8" ht="24" customHeight="1" hidden="1" thickBot="1">
      <c r="A99" s="23"/>
      <c r="B99" s="24"/>
      <c r="C99" s="50" t="s">
        <v>17</v>
      </c>
      <c r="D99" s="62" t="s">
        <v>285</v>
      </c>
      <c r="E99" s="6"/>
      <c r="F99" s="106"/>
      <c r="G99" s="342"/>
      <c r="H99" s="126"/>
    </row>
    <row r="100" spans="1:8" ht="24" customHeight="1" hidden="1" thickBot="1">
      <c r="A100" s="23"/>
      <c r="B100" s="24"/>
      <c r="C100" s="50" t="s">
        <v>18</v>
      </c>
      <c r="D100" s="62" t="s">
        <v>159</v>
      </c>
      <c r="E100" s="6"/>
      <c r="F100" s="106"/>
      <c r="G100" s="342"/>
      <c r="H100" s="126"/>
    </row>
    <row r="101" spans="1:8" ht="24" customHeight="1" hidden="1" thickBot="1">
      <c r="A101" s="23"/>
      <c r="B101" s="24"/>
      <c r="C101" s="50" t="s">
        <v>30</v>
      </c>
      <c r="D101" s="62" t="s">
        <v>322</v>
      </c>
      <c r="E101" s="6"/>
      <c r="F101" s="106"/>
      <c r="G101" s="342"/>
      <c r="H101" s="126"/>
    </row>
    <row r="102" spans="1:8" ht="24" customHeight="1" hidden="1" thickBot="1">
      <c r="A102" s="23"/>
      <c r="B102" s="24"/>
      <c r="C102" s="50" t="s">
        <v>164</v>
      </c>
      <c r="D102" s="62" t="s">
        <v>286</v>
      </c>
      <c r="E102" s="6"/>
      <c r="F102" s="106"/>
      <c r="G102" s="342"/>
      <c r="H102" s="126">
        <f t="shared" si="1"/>
      </c>
    </row>
    <row r="103" spans="1:8" ht="24" customHeight="1" hidden="1" thickBot="1">
      <c r="A103" s="23"/>
      <c r="B103" s="24"/>
      <c r="C103" s="50" t="s">
        <v>326</v>
      </c>
      <c r="D103" s="62" t="s">
        <v>327</v>
      </c>
      <c r="E103" s="6"/>
      <c r="F103" s="106"/>
      <c r="G103" s="342"/>
      <c r="H103" s="126">
        <f t="shared" si="1"/>
      </c>
    </row>
    <row r="104" spans="1:8" ht="24" customHeight="1" hidden="1" thickBot="1">
      <c r="A104" s="23"/>
      <c r="B104" s="24"/>
      <c r="C104" s="50" t="s">
        <v>328</v>
      </c>
      <c r="D104" s="62" t="s">
        <v>329</v>
      </c>
      <c r="E104" s="6"/>
      <c r="F104" s="106"/>
      <c r="G104" s="342"/>
      <c r="H104" s="126">
        <f t="shared" si="1"/>
      </c>
    </row>
    <row r="105" spans="1:8" ht="24" customHeight="1" hidden="1" thickBot="1">
      <c r="A105" s="23"/>
      <c r="B105" s="24"/>
      <c r="C105" s="50" t="s">
        <v>330</v>
      </c>
      <c r="D105" s="62" t="s">
        <v>382</v>
      </c>
      <c r="E105" s="6"/>
      <c r="F105" s="106"/>
      <c r="G105" s="342"/>
      <c r="H105" s="126"/>
    </row>
    <row r="106" spans="1:8" ht="24" customHeight="1" hidden="1" thickBot="1">
      <c r="A106" s="23"/>
      <c r="B106" s="24"/>
      <c r="C106" s="50" t="s">
        <v>331</v>
      </c>
      <c r="D106" s="62" t="s">
        <v>333</v>
      </c>
      <c r="E106" s="6"/>
      <c r="F106" s="106"/>
      <c r="G106" s="342"/>
      <c r="H106" s="126"/>
    </row>
    <row r="107" spans="1:8" ht="24" customHeight="1" hidden="1" thickBot="1">
      <c r="A107" s="23"/>
      <c r="B107" s="24" t="s">
        <v>16</v>
      </c>
      <c r="C107" s="50"/>
      <c r="D107" s="62" t="s">
        <v>168</v>
      </c>
      <c r="E107" s="134"/>
      <c r="F107" s="106"/>
      <c r="G107" s="342"/>
      <c r="H107" s="126">
        <f t="shared" si="1"/>
      </c>
    </row>
    <row r="108" spans="1:8" ht="24" customHeight="1" hidden="1" thickBot="1">
      <c r="A108" s="23"/>
      <c r="B108" s="24" t="s">
        <v>17</v>
      </c>
      <c r="C108" s="50"/>
      <c r="D108" s="62" t="s">
        <v>280</v>
      </c>
      <c r="E108" s="115">
        <f>SUM(E109:E110)</f>
        <v>0</v>
      </c>
      <c r="F108" s="323">
        <f>SUM(F109:F110)</f>
        <v>0</v>
      </c>
      <c r="G108" s="320">
        <f>SUM(G109:G110)</f>
        <v>0</v>
      </c>
      <c r="H108" s="126">
        <f t="shared" si="1"/>
      </c>
    </row>
    <row r="109" spans="1:8" s="419" customFormat="1" ht="24" customHeight="1" hidden="1" thickBot="1">
      <c r="A109" s="420"/>
      <c r="B109" s="421"/>
      <c r="C109" s="422" t="s">
        <v>9</v>
      </c>
      <c r="D109" s="415" t="s">
        <v>314</v>
      </c>
      <c r="E109" s="416"/>
      <c r="F109" s="417"/>
      <c r="G109" s="418"/>
      <c r="H109" s="423"/>
    </row>
    <row r="110" spans="1:8" s="419" customFormat="1" ht="24" customHeight="1" hidden="1" thickBot="1">
      <c r="A110" s="420"/>
      <c r="B110" s="421"/>
      <c r="C110" s="422" t="s">
        <v>11</v>
      </c>
      <c r="D110" s="415" t="s">
        <v>315</v>
      </c>
      <c r="E110" s="416"/>
      <c r="F110" s="417"/>
      <c r="G110" s="418"/>
      <c r="H110" s="423"/>
    </row>
    <row r="111" spans="1:8" ht="24" customHeight="1" thickBot="1">
      <c r="A111" s="18" t="s">
        <v>11</v>
      </c>
      <c r="B111" s="19"/>
      <c r="C111" s="19"/>
      <c r="D111" s="60" t="s">
        <v>24</v>
      </c>
      <c r="E111" s="76">
        <f>SUM(E112:E115)</f>
        <v>3620000</v>
      </c>
      <c r="F111" s="572">
        <f>SUM(F112:F115)</f>
        <v>3523268</v>
      </c>
      <c r="G111" s="74">
        <f>SUM(G112:G115)</f>
        <v>1016568</v>
      </c>
      <c r="H111" s="126">
        <f t="shared" si="1"/>
        <v>28.85298535337079</v>
      </c>
    </row>
    <row r="112" spans="1:8" ht="24" customHeight="1" thickBot="1">
      <c r="A112" s="23"/>
      <c r="B112" s="24" t="s">
        <v>9</v>
      </c>
      <c r="C112" s="50"/>
      <c r="D112" s="62" t="s">
        <v>171</v>
      </c>
      <c r="E112" s="6"/>
      <c r="F112" s="2">
        <v>3523268</v>
      </c>
      <c r="G112" s="343">
        <v>1016568</v>
      </c>
      <c r="H112" s="126">
        <f t="shared" si="1"/>
        <v>28.85298535337079</v>
      </c>
    </row>
    <row r="113" spans="1:8" ht="24" customHeight="1" thickBot="1">
      <c r="A113" s="23"/>
      <c r="B113" s="24" t="s">
        <v>11</v>
      </c>
      <c r="C113" s="50"/>
      <c r="D113" s="62" t="s">
        <v>172</v>
      </c>
      <c r="E113" s="6">
        <v>3620000</v>
      </c>
      <c r="F113" s="2">
        <v>0</v>
      </c>
      <c r="G113" s="342"/>
      <c r="H113" s="126">
        <f t="shared" si="1"/>
      </c>
    </row>
    <row r="114" spans="1:8" ht="24" customHeight="1" hidden="1" thickBot="1">
      <c r="A114" s="23"/>
      <c r="B114" s="24" t="s">
        <v>12</v>
      </c>
      <c r="C114" s="50"/>
      <c r="D114" s="62" t="s">
        <v>173</v>
      </c>
      <c r="E114" s="6"/>
      <c r="F114" s="106"/>
      <c r="G114" s="343"/>
      <c r="H114" s="126">
        <f t="shared" si="1"/>
      </c>
    </row>
    <row r="115" spans="1:8" ht="24" customHeight="1" hidden="1" thickBot="1">
      <c r="A115" s="23"/>
      <c r="B115" s="24" t="s">
        <v>14</v>
      </c>
      <c r="C115" s="50"/>
      <c r="D115" s="62" t="s">
        <v>379</v>
      </c>
      <c r="E115" s="6"/>
      <c r="F115" s="106"/>
      <c r="G115" s="342"/>
      <c r="H115" s="126">
        <f t="shared" si="1"/>
      </c>
    </row>
    <row r="116" spans="1:8" ht="24" customHeight="1" thickBot="1">
      <c r="A116" s="696" t="s">
        <v>45</v>
      </c>
      <c r="B116" s="697"/>
      <c r="C116" s="697"/>
      <c r="D116" s="698"/>
      <c r="E116" s="76">
        <f>E74+E111</f>
        <v>28356000</v>
      </c>
      <c r="F116" s="73">
        <f>F74+F111</f>
        <v>63429950</v>
      </c>
      <c r="G116" s="317">
        <f>G74+G111</f>
        <v>41607797</v>
      </c>
      <c r="H116" s="126">
        <f>IF(F116=0,"",G116/F116*100)</f>
        <v>65.59645246449035</v>
      </c>
    </row>
    <row r="117" spans="1:8" ht="24" customHeight="1" hidden="1" thickBot="1">
      <c r="A117" s="696" t="s">
        <v>48</v>
      </c>
      <c r="B117" s="697"/>
      <c r="C117" s="697"/>
      <c r="D117" s="698" t="s">
        <v>48</v>
      </c>
      <c r="E117" s="76">
        <f>E118+E121</f>
        <v>0</v>
      </c>
      <c r="F117" s="73">
        <f>F118+F121</f>
        <v>0</v>
      </c>
      <c r="G117" s="317">
        <f>G118+G121</f>
        <v>0</v>
      </c>
      <c r="H117" s="126">
        <f>IF(F117=0,"",G117/F117*100)</f>
      </c>
    </row>
    <row r="118" spans="1:8" ht="24" customHeight="1" hidden="1" thickBot="1">
      <c r="A118" s="18" t="s">
        <v>12</v>
      </c>
      <c r="B118" s="19"/>
      <c r="C118" s="19"/>
      <c r="D118" s="60" t="s">
        <v>160</v>
      </c>
      <c r="E118" s="76">
        <f>SUM(E119:E120)</f>
        <v>0</v>
      </c>
      <c r="F118" s="73">
        <f>SUM(F119:F120)</f>
        <v>0</v>
      </c>
      <c r="G118" s="317">
        <f>SUM(G119:G120)</f>
        <v>0</v>
      </c>
      <c r="H118" s="126">
        <f t="shared" si="1"/>
      </c>
    </row>
    <row r="119" spans="1:8" ht="24" customHeight="1" hidden="1" thickBot="1">
      <c r="A119" s="23"/>
      <c r="B119" s="24" t="s">
        <v>9</v>
      </c>
      <c r="C119" s="50"/>
      <c r="D119" s="62" t="s">
        <v>161</v>
      </c>
      <c r="E119" s="6"/>
      <c r="F119" s="2"/>
      <c r="G119" s="343"/>
      <c r="H119" s="126">
        <f t="shared" si="1"/>
      </c>
    </row>
    <row r="120" spans="1:8" ht="24" customHeight="1" hidden="1" thickBot="1">
      <c r="A120" s="30"/>
      <c r="B120" s="31" t="s">
        <v>11</v>
      </c>
      <c r="C120" s="51"/>
      <c r="D120" s="561" t="s">
        <v>162</v>
      </c>
      <c r="E120" s="4"/>
      <c r="F120" s="3"/>
      <c r="G120" s="345"/>
      <c r="H120" s="126">
        <f t="shared" si="1"/>
      </c>
    </row>
    <row r="121" spans="1:8" ht="24" customHeight="1" hidden="1" thickBot="1">
      <c r="A121" s="18" t="s">
        <v>14</v>
      </c>
      <c r="B121" s="19"/>
      <c r="C121" s="19"/>
      <c r="D121" s="60" t="s">
        <v>334</v>
      </c>
      <c r="E121" s="76">
        <f>SUM(E122:E124)</f>
        <v>0</v>
      </c>
      <c r="F121" s="73">
        <f>SUM(F122:F124)</f>
        <v>0</v>
      </c>
      <c r="G121" s="317">
        <f>SUM(G122:G124)</f>
        <v>0</v>
      </c>
      <c r="H121" s="126"/>
    </row>
    <row r="122" spans="1:8" ht="24" customHeight="1" hidden="1" thickBot="1">
      <c r="A122" s="23"/>
      <c r="B122" s="24" t="s">
        <v>9</v>
      </c>
      <c r="C122" s="50"/>
      <c r="D122" s="560" t="s">
        <v>141</v>
      </c>
      <c r="E122" s="6"/>
      <c r="F122" s="2"/>
      <c r="G122" s="343"/>
      <c r="H122" s="126">
        <f t="shared" si="1"/>
      </c>
    </row>
    <row r="123" spans="1:8" ht="24" customHeight="1" hidden="1" thickBot="1">
      <c r="A123" s="23"/>
      <c r="B123" s="24" t="s">
        <v>11</v>
      </c>
      <c r="C123" s="50"/>
      <c r="D123" s="62" t="s">
        <v>49</v>
      </c>
      <c r="E123" s="6"/>
      <c r="F123" s="2"/>
      <c r="G123" s="343"/>
      <c r="H123" s="126">
        <f t="shared" si="1"/>
      </c>
    </row>
    <row r="124" spans="1:8" ht="24" customHeight="1" hidden="1" thickBot="1">
      <c r="A124" s="30"/>
      <c r="B124" s="31" t="s">
        <v>12</v>
      </c>
      <c r="C124" s="51"/>
      <c r="D124" s="62" t="s">
        <v>317</v>
      </c>
      <c r="E124" s="4"/>
      <c r="F124" s="3"/>
      <c r="G124" s="345"/>
      <c r="H124" s="126"/>
    </row>
    <row r="125" spans="1:8" ht="24" customHeight="1" hidden="1" thickBot="1">
      <c r="A125" s="18" t="s">
        <v>15</v>
      </c>
      <c r="B125" s="19"/>
      <c r="C125" s="19"/>
      <c r="D125" s="60" t="s">
        <v>163</v>
      </c>
      <c r="E125" s="426"/>
      <c r="F125" s="427"/>
      <c r="G125" s="429"/>
      <c r="H125" s="126">
        <f t="shared" si="1"/>
      </c>
    </row>
    <row r="126" spans="1:8" ht="24" customHeight="1" thickBot="1">
      <c r="A126" s="41" t="s">
        <v>27</v>
      </c>
      <c r="B126" s="18"/>
      <c r="C126" s="42"/>
      <c r="D126" s="21"/>
      <c r="E126" s="76">
        <f>E116+E117+E125</f>
        <v>28356000</v>
      </c>
      <c r="F126" s="73">
        <f>F116+F117+F125</f>
        <v>63429950</v>
      </c>
      <c r="G126" s="317">
        <f>G116+G117+G125</f>
        <v>41607797</v>
      </c>
      <c r="H126" s="126">
        <f t="shared" si="1"/>
        <v>65.59645246449035</v>
      </c>
    </row>
    <row r="129" ht="13.5" thickBot="1"/>
    <row r="130" spans="1:6" s="58" customFormat="1" ht="19.5" customHeight="1" thickBot="1" thickTop="1">
      <c r="A130" s="52" t="s">
        <v>41</v>
      </c>
      <c r="B130" s="53"/>
      <c r="C130" s="54"/>
      <c r="D130" s="55"/>
      <c r="E130" s="394">
        <v>5</v>
      </c>
      <c r="F130" s="394">
        <v>7</v>
      </c>
    </row>
    <row r="131" spans="1:7" s="58" customFormat="1" ht="19.5" customHeight="1" thickBot="1" thickTop="1">
      <c r="A131" s="64">
        <v>2018</v>
      </c>
      <c r="B131" s="65"/>
      <c r="C131" s="65"/>
      <c r="D131" s="66"/>
      <c r="E131" s="116">
        <v>40909</v>
      </c>
      <c r="F131" s="116">
        <v>43830</v>
      </c>
      <c r="G131" s="543"/>
    </row>
    <row r="132" spans="1:6" s="58" customFormat="1" ht="19.5" customHeight="1" thickBot="1" thickTop="1">
      <c r="A132" s="70"/>
      <c r="B132" s="67" t="s">
        <v>29</v>
      </c>
      <c r="C132" s="68"/>
      <c r="D132" s="69"/>
      <c r="E132" s="123">
        <v>5</v>
      </c>
      <c r="F132" s="123">
        <v>5</v>
      </c>
    </row>
    <row r="133" spans="1:6" s="58" customFormat="1" ht="19.5" customHeight="1" thickBot="1" thickTop="1">
      <c r="A133" s="70"/>
      <c r="B133" s="67" t="s">
        <v>737</v>
      </c>
      <c r="C133" s="68"/>
      <c r="D133" s="69"/>
      <c r="E133" s="123"/>
      <c r="F133" s="123">
        <v>2</v>
      </c>
    </row>
    <row r="134" ht="13.5" thickTop="1"/>
  </sheetData>
  <sheetProtection formatCells="0" formatColumns="0" formatRows="0"/>
  <mergeCells count="3">
    <mergeCell ref="A34:D34"/>
    <mergeCell ref="A116:D116"/>
    <mergeCell ref="A117:D117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Városi Könyvtár költségvetése&amp;R&amp;"Times New Roman,Normál"&amp;11 6.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90.375" style="184" customWidth="1"/>
    <col min="2" max="2" width="25.00390625" style="184" bestFit="1" customWidth="1"/>
    <col min="3" max="16384" width="9.125" style="184" customWidth="1"/>
  </cols>
  <sheetData>
    <row r="1" ht="13.5" thickBot="1">
      <c r="B1" s="393" t="s">
        <v>130</v>
      </c>
    </row>
    <row r="2" spans="1:2" ht="21.75" customHeight="1">
      <c r="A2" s="185" t="s">
        <v>58</v>
      </c>
      <c r="B2" s="392" t="s">
        <v>59</v>
      </c>
    </row>
    <row r="3" spans="1:2" ht="15.75" customHeight="1">
      <c r="A3" s="389" t="s">
        <v>347</v>
      </c>
      <c r="B3" s="391" t="s">
        <v>342</v>
      </c>
    </row>
    <row r="4" spans="1:2" ht="18" customHeight="1">
      <c r="A4" s="368" t="s">
        <v>129</v>
      </c>
      <c r="B4" s="369">
        <v>102866800</v>
      </c>
    </row>
    <row r="5" spans="1:2" ht="18" customHeight="1">
      <c r="A5" s="186" t="s">
        <v>131</v>
      </c>
      <c r="B5" s="369">
        <v>45266730</v>
      </c>
    </row>
    <row r="6" spans="1:2" ht="18" customHeight="1">
      <c r="A6" s="186" t="s">
        <v>132</v>
      </c>
      <c r="B6" s="369">
        <v>-46355914</v>
      </c>
    </row>
    <row r="7" spans="1:2" ht="18" customHeight="1">
      <c r="A7" s="186" t="s">
        <v>288</v>
      </c>
      <c r="B7" s="369">
        <v>334050</v>
      </c>
    </row>
    <row r="8" spans="1:2" ht="18" customHeight="1">
      <c r="A8" s="186" t="s">
        <v>140</v>
      </c>
      <c r="B8" s="369">
        <v>148100</v>
      </c>
    </row>
    <row r="9" spans="1:2" ht="18" customHeight="1">
      <c r="A9" s="186" t="s">
        <v>348</v>
      </c>
      <c r="B9" s="369">
        <v>1756400</v>
      </c>
    </row>
    <row r="10" spans="1:2" ht="18" customHeight="1">
      <c r="A10" s="186" t="s">
        <v>133</v>
      </c>
      <c r="B10" s="369">
        <v>16316100</v>
      </c>
    </row>
    <row r="11" spans="1:2" s="188" customFormat="1" ht="18" customHeight="1">
      <c r="A11" s="187" t="s">
        <v>134</v>
      </c>
      <c r="B11" s="370">
        <f>SUM(B4:B10)</f>
        <v>120332266</v>
      </c>
    </row>
    <row r="12" spans="1:2" ht="18" customHeight="1">
      <c r="A12" s="186" t="s">
        <v>127</v>
      </c>
      <c r="B12" s="369">
        <f>44190000+16170000+5892000+22389600+8085000+2946000</f>
        <v>99672600</v>
      </c>
    </row>
    <row r="13" spans="1:2" ht="18" customHeight="1">
      <c r="A13" s="186" t="s">
        <v>128</v>
      </c>
      <c r="B13" s="369">
        <f>9259333+4684133</f>
        <v>13943466</v>
      </c>
    </row>
    <row r="14" spans="1:2" ht="18" customHeight="1">
      <c r="A14" s="390" t="s">
        <v>303</v>
      </c>
      <c r="B14" s="369">
        <v>0</v>
      </c>
    </row>
    <row r="15" spans="1:2" ht="18" customHeight="1">
      <c r="A15" s="390" t="s">
        <v>304</v>
      </c>
      <c r="B15" s="369">
        <v>2807000</v>
      </c>
    </row>
    <row r="16" spans="1:2" s="188" customFormat="1" ht="18" customHeight="1">
      <c r="A16" s="187" t="s">
        <v>135</v>
      </c>
      <c r="B16" s="370">
        <f>SUM(B12:B15)</f>
        <v>116423066</v>
      </c>
    </row>
    <row r="17" spans="1:2" ht="18" customHeight="1">
      <c r="A17" s="186" t="s">
        <v>289</v>
      </c>
      <c r="B17" s="379">
        <v>33785000</v>
      </c>
    </row>
    <row r="18" spans="1:2" ht="18" customHeight="1">
      <c r="A18" s="186" t="s">
        <v>305</v>
      </c>
      <c r="B18" s="379">
        <f>26543000+29934605+2706588</f>
        <v>59184193</v>
      </c>
    </row>
    <row r="19" spans="1:2" ht="18" customHeight="1">
      <c r="A19" s="186" t="s">
        <v>349</v>
      </c>
      <c r="B19" s="379">
        <f>4419000+14366400+6843000</f>
        <v>25628400</v>
      </c>
    </row>
    <row r="20" spans="1:2" ht="18" customHeight="1">
      <c r="A20" s="186" t="s">
        <v>136</v>
      </c>
      <c r="B20" s="379">
        <f>3400000+28710000+9688000+425000+18150000+3270000+4100000+6996600</f>
        <v>74739600</v>
      </c>
    </row>
    <row r="21" spans="1:2" s="188" customFormat="1" ht="18" customHeight="1">
      <c r="A21" s="187" t="s">
        <v>137</v>
      </c>
      <c r="B21" s="370">
        <f>SUM(B17:B20)</f>
        <v>193337193</v>
      </c>
    </row>
    <row r="22" spans="1:2" s="188" customFormat="1" ht="18" customHeight="1">
      <c r="A22" s="708" t="s">
        <v>306</v>
      </c>
      <c r="B22" s="709"/>
    </row>
    <row r="23" spans="1:2" s="377" customFormat="1" ht="18" customHeight="1">
      <c r="A23" s="378" t="s">
        <v>138</v>
      </c>
      <c r="B23" s="379">
        <v>7312030</v>
      </c>
    </row>
    <row r="24" spans="1:2" s="188" customFormat="1" ht="18" customHeight="1">
      <c r="A24" s="187" t="s">
        <v>139</v>
      </c>
      <c r="B24" s="370">
        <f>SUM(B23)</f>
        <v>7312030</v>
      </c>
    </row>
    <row r="25" spans="1:2" s="188" customFormat="1" ht="18" customHeight="1" thickBot="1">
      <c r="A25" s="189" t="s">
        <v>60</v>
      </c>
      <c r="B25" s="371">
        <f>B11+B16+B21+B24</f>
        <v>437404555</v>
      </c>
    </row>
    <row r="29" ht="12.75">
      <c r="B29" s="586"/>
    </row>
  </sheetData>
  <sheetProtection formatCells="0" formatColumns="0" formatRows="0" insertColumns="0" insertRows="0"/>
  <mergeCells count="1">
    <mergeCell ref="A22:B22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6" r:id="rId1"/>
  <headerFooter alignWithMargins="0">
    <oddHeader>&amp;CNormatív állami hozzájárulások&amp;R&amp;12 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Szitás Zoltán</cp:lastModifiedBy>
  <cp:lastPrinted>2019-04-18T08:36:07Z</cp:lastPrinted>
  <dcterms:created xsi:type="dcterms:W3CDTF">2003-01-31T08:37:19Z</dcterms:created>
  <dcterms:modified xsi:type="dcterms:W3CDTF">2019-04-18T08:41:59Z</dcterms:modified>
  <cp:category/>
  <cp:version/>
  <cp:contentType/>
  <cp:contentStatus/>
</cp:coreProperties>
</file>